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1"/>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Доходи'!$A$1:$G$60</definedName>
    <definedName name="_xlnm.Print_Area" localSheetId="1">'2 Видатки'!$A$1:$H$109</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<sst xmlns="http://schemas.openxmlformats.org/spreadsheetml/2006/main" count="253" uniqueCount="229">
  <si>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</si>
  <si>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</si>
  <si>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</si>
  <si>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</si>
  <si>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</si>
  <si>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</si>
  <si>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</si>
  <si>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</si>
  <si>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</si>
  <si>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</si>
  <si>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</si>
  <si>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</si>
  <si>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</si>
  <si>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</si>
  <si>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</si>
  <si>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</si>
  <si>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</si>
  <si>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</si>
  <si>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</si>
  <si>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</si>
  <si>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</si>
  <si>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</si>
  <si>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</si>
  <si>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</si>
  <si>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</si>
  <si>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</si>
  <si>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</si>
  <si>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</si>
  <si>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</si>
  <si>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</si>
  <si>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</si>
  <si>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</si>
  <si>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</si>
  <si>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</si>
  <si>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</si>
  <si>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</si>
  <si>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</si>
  <si>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</si>
  <si>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</si>
  <si>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</si>
  <si>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</si>
  <si>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</si>
  <si>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</si>
  <si>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</si>
  <si>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</si>
  <si>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</si>
  <si>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</si>
  <si>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</si>
  <si>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</si>
  <si>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</si>
  <si>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</si>
  <si>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</si>
  <si>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</si>
  <si>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</si>
  <si>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</si>
  <si>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</si>
  <si>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</si>
  <si>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</si>
  <si>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</si>
  <si>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</si>
  <si>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</si>
  <si>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</si>
  <si>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</si>
  <si>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</si>
  <si>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</si>
  <si>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</si>
  <si>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</si>
  <si>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</si>
  <si>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</si>
  <si>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</si>
  <si>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</si>
  <si>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</si>
  <si>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</si>
  <si>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</si>
  <si>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</si>
  <si>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</si>
  <si>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</si>
  <si>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</si>
  <si>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</si>
  <si>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</si>
  <si>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</si>
  <si>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</si>
  <si>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</si>
  <si>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</si>
  <si>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</si>
  <si>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</si>
  <si>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</si>
  <si>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</si>
  <si>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</si>
  <si>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</si>
  <si>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</si>
  <si>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</si>
  <si>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</si>
  <si>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</si>
  <si>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</si>
  <si>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</si>
  <si>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</si>
  <si>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</si>
  <si>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</si>
  <si>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</si>
  <si>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</si>
  <si>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</si>
  <si>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</si>
  <si>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</si>
  <si>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</si>
  <si>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</si>
  <si>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</si>
  <si>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</si>
  <si>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</si>
  <si>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</si>
  <si>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</si>
  <si>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</si>
  <si>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</si>
  <si>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</si>
  <si>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</si>
  <si>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</si>
  <si>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</si>
  <si>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</si>
  <si>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</si>
  <si>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</si>
  <si>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</si>
  <si>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</si>
  <si>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</si>
  <si>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</si>
  <si>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</si>
  <si>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</si>
  <si>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</si>
  <si>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</si>
  <si>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</si>
  <si>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</si>
  <si>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</si>
  <si>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</si>
  <si>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</si>
  <si>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</si>
  <si>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</si>
  <si>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</si>
  <si>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</si>
  <si>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</si>
  <si>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</si>
  <si>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</si>
  <si>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</si>
  <si>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</si>
  <si>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</si>
  <si>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</si>
  <si>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</si>
  <si>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</si>
  <si>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</si>
  <si>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</si>
  <si>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</si>
  <si>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</si>
  <si>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</si>
  <si>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</si>
  <si>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</si>
  <si>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</si>
  <si>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</si>
  <si>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</si>
  <si>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</si>
  <si>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</si>
  <si>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</si>
  <si>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</si>
  <si>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</si>
  <si>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</si>
  <si>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</si>
  <si>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</si>
  <si>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</si>
  <si>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</si>
  <si>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</si>
  <si>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</si>
  <si>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субвенції</t>
  </si>
  <si>
    <t>Підтримка малого і середнього підприємництва </t>
  </si>
  <si>
    <t>Інші послуги, пов`язані з економічною діяльністю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</si>
  <si>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</si>
  <si>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</si>
  <si>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</si>
  <si>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</si>
  <si>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</si>
  <si>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</si>
  <si>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</si>
  <si>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</si>
  <si>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</si>
  <si>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</si>
  <si>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</si>
  <si>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</si>
  <si>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</si>
  <si>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</si>
  <si>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</si>
  <si>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</si>
  <si>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</si>
  <si>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</si>
  <si>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</si>
  <si>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</si>
  <si>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</si>
  <si>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</si>
  <si>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Захищені без 2610, субв.</t>
  </si>
  <si>
    <t>%</t>
  </si>
  <si>
    <t>Видатки без субвенцій</t>
  </si>
  <si>
    <t>Зарплата</t>
  </si>
  <si>
    <t>090413</t>
  </si>
  <si>
    <t>Допомога на догляд за інвалідом I чи II групи внаслідок психічного розладу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</si>
  <si>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</si>
  <si>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</si>
  <si>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</si>
  <si>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</si>
  <si>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</si>
  <si>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</si>
  <si>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до рішення районної ради</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</si>
  <si>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</si>
  <si>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</si>
  <si>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</si>
  <si>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</si>
  <si>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</si>
  <si>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Заходи та роботи з мобілізаційної підготовки місцевого значення</t>
  </si>
  <si>
    <t>Субвенція з місцевого бюджету державному бюджету на виконання програм соціально-економічного та культурного розвитку регіонів</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</si>
  <si>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</si>
  <si>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</si>
  <si>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</si>
  <si>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</si>
  <si>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за І квартал 2016 року"</t>
  </si>
  <si>
    <t>та спеціальному фонду за І квартал 2016 року</t>
  </si>
  <si>
    <t>Бюджетні призначення на  2016 рік</t>
  </si>
  <si>
    <t>Уточнені бюджетні призначення на І квартал 2016 року</t>
  </si>
  <si>
    <t>% виконання до бюджетних призначень на 2016 рік</t>
  </si>
  <si>
    <t>% виконання до уточнених бюджетних призначень на 2016 рік</t>
  </si>
  <si>
    <t>Надходження коштів з рахунків виборчих фондів  </t>
  </si>
  <si>
    <t>більше 200%</t>
  </si>
  <si>
    <t>19 травня 2016 року</t>
  </si>
  <si>
    <t xml:space="preserve"> Т.в.о. керуючого справами </t>
  </si>
  <si>
    <t>виконавчого апарату районної ради</t>
  </si>
  <si>
    <t>С.М.Струк</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</si>
</sst>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 numFmtId="180" formatCode="#,##0.0"/>
    <numFmt numFmtId="181" formatCode="[$€-2]\ ###,000_);[Red]\([$€-2]\ ###,000\)"/>
  </numFmts>
  <fonts count="55">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b/>
      <sz val="16"/>
      <name val="Times New Roman"/>
      <family val="1"/>
    </font>
    <font>
      <sz val="16"/>
      <name val="Times New Roman"/>
      <family val="1"/>
    </font>
    <font>
      <sz val="20"/>
      <name val="Times New Roman"/>
      <family val="1"/>
    </font>
    <font>
      <b/>
      <sz val="16"/>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indexed="8"/>
      </right>
      <top style="thin">
        <color indexed="8"/>
      </top>
      <bottom style="thin">
        <color indexed="8"/>
      </bottom>
    </border>
    <border>
      <left style="thin"/>
      <right style="thin"/>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2"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7"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2" fillId="3"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1" applyNumberFormat="0" applyAlignment="0" applyProtection="0"/>
    <xf numFmtId="0" fontId="44" fillId="2" borderId="2" applyNumberFormat="0" applyAlignment="0" applyProtection="0"/>
    <xf numFmtId="0" fontId="45" fillId="2"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6" fillId="0" borderId="6" applyNumberFormat="0" applyFill="0" applyAlignment="0" applyProtection="0"/>
    <xf numFmtId="0" fontId="47" fillId="20" borderId="7" applyNumberFormat="0" applyAlignment="0" applyProtection="0"/>
    <xf numFmtId="0" fontId="34" fillId="0" borderId="0" applyNumberFormat="0" applyFill="0" applyBorder="0" applyAlignment="0" applyProtection="0"/>
    <xf numFmtId="0" fontId="48" fillId="21"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49" fillId="22"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4" borderId="0" applyNumberFormat="0" applyBorder="0" applyAlignment="0" applyProtection="0"/>
  </cellStyleXfs>
  <cellXfs count="163">
    <xf numFmtId="0" fontId="0" fillId="0" borderId="0" xfId="0" applyAlignment="1">
      <alignment/>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20" fillId="0" borderId="0" xfId="0" applyFont="1" applyFill="1" applyBorder="1" applyAlignment="1">
      <alignment horizontal="right" vertical="top"/>
    </xf>
    <xf numFmtId="0" fontId="19" fillId="0" borderId="0" xfId="0" applyFont="1" applyFill="1" applyBorder="1" applyAlignment="1">
      <alignment horizontal="center" vertical="top"/>
    </xf>
    <xf numFmtId="0" fontId="19" fillId="0" borderId="0" xfId="0" applyFont="1" applyFill="1" applyAlignment="1">
      <alignment horizontal="center" vertical="top"/>
    </xf>
    <xf numFmtId="0" fontId="19" fillId="0" borderId="0" xfId="0" applyFont="1" applyFill="1" applyBorder="1" applyAlignment="1">
      <alignment vertical="top"/>
    </xf>
    <xf numFmtId="0" fontId="19" fillId="0" borderId="0" xfId="0" applyFont="1" applyFill="1" applyAlignment="1">
      <alignment vertical="top"/>
    </xf>
    <xf numFmtId="49" fontId="19" fillId="0" borderId="11" xfId="0" applyNumberFormat="1" applyFont="1" applyFill="1" applyBorder="1" applyAlignment="1">
      <alignment horizontal="center" vertical="top"/>
    </xf>
    <xf numFmtId="0" fontId="19" fillId="0" borderId="11" xfId="0" applyFont="1" applyFill="1" applyBorder="1" applyAlignment="1">
      <alignment vertical="top" wrapText="1"/>
    </xf>
    <xf numFmtId="0" fontId="7" fillId="0" borderId="0" xfId="0" applyFont="1" applyFill="1" applyBorder="1" applyAlignment="1">
      <alignment vertical="top"/>
    </xf>
    <xf numFmtId="0" fontId="7" fillId="0" borderId="0" xfId="0" applyFont="1" applyFill="1" applyAlignment="1">
      <alignment vertical="top"/>
    </xf>
    <xf numFmtId="49" fontId="19" fillId="0" borderId="10" xfId="0" applyNumberFormat="1" applyFont="1" applyFill="1" applyBorder="1" applyAlignment="1">
      <alignment horizontal="center" vertical="top"/>
    </xf>
    <xf numFmtId="0" fontId="19" fillId="0" borderId="10" xfId="0" applyFont="1" applyFill="1" applyBorder="1" applyAlignment="1">
      <alignment vertical="top" wrapText="1"/>
    </xf>
    <xf numFmtId="1" fontId="13" fillId="0" borderId="10" xfId="0" applyNumberFormat="1" applyFont="1" applyFill="1" applyBorder="1" applyAlignment="1">
      <alignment horizontal="center" vertical="top"/>
    </xf>
    <xf numFmtId="49" fontId="20" fillId="0" borderId="10" xfId="0" applyNumberFormat="1" applyFont="1" applyFill="1" applyBorder="1" applyAlignment="1">
      <alignment horizontal="center" vertical="top"/>
    </xf>
    <xf numFmtId="0" fontId="20" fillId="0" borderId="10" xfId="0" applyFont="1" applyFill="1" applyBorder="1" applyAlignment="1">
      <alignment vertical="center" wrapText="1"/>
    </xf>
    <xf numFmtId="1" fontId="12" fillId="0" borderId="10" xfId="0" applyNumberFormat="1" applyFont="1" applyFill="1" applyBorder="1" applyAlignment="1">
      <alignment horizontal="center" vertical="top"/>
    </xf>
    <xf numFmtId="0" fontId="20" fillId="0" borderId="10" xfId="0" applyFont="1" applyFill="1" applyBorder="1" applyAlignment="1">
      <alignment vertical="top" wrapText="1"/>
    </xf>
    <xf numFmtId="49" fontId="20" fillId="0" borderId="12" xfId="0" applyNumberFormat="1" applyFont="1" applyFill="1" applyBorder="1" applyAlignment="1">
      <alignment horizontal="center" vertical="top"/>
    </xf>
    <xf numFmtId="0" fontId="20" fillId="0" borderId="12" xfId="54" applyFont="1" applyFill="1" applyBorder="1" applyAlignment="1" applyProtection="1">
      <alignment vertical="center" wrapText="1"/>
      <protection/>
    </xf>
    <xf numFmtId="1" fontId="12" fillId="0" borderId="12" xfId="0" applyNumberFormat="1" applyFont="1" applyFill="1" applyBorder="1" applyAlignment="1">
      <alignment horizontal="center" vertical="top"/>
    </xf>
    <xf numFmtId="0" fontId="20"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20" fillId="0" borderId="10" xfId="54" applyNumberFormat="1" applyFont="1" applyFill="1" applyBorder="1" applyAlignment="1" applyProtection="1">
      <alignment vertical="center" wrapText="1"/>
      <protection/>
    </xf>
    <xf numFmtId="2" fontId="12" fillId="0" borderId="10" xfId="53" applyNumberFormat="1" applyFont="1" applyFill="1" applyBorder="1" applyAlignment="1">
      <alignment horizontal="center" vertical="top"/>
      <protection/>
    </xf>
    <xf numFmtId="49" fontId="20" fillId="0" borderId="11" xfId="0" applyNumberFormat="1" applyFont="1" applyFill="1" applyBorder="1" applyAlignment="1">
      <alignment horizontal="center" vertical="top"/>
    </xf>
    <xf numFmtId="0" fontId="20" fillId="0" borderId="11" xfId="54" applyFont="1" applyFill="1" applyBorder="1" applyAlignment="1" applyProtection="1">
      <alignment vertical="center" wrapText="1"/>
      <protection/>
    </xf>
    <xf numFmtId="1" fontId="12" fillId="0" borderId="11" xfId="0" applyNumberFormat="1" applyFont="1" applyFill="1" applyBorder="1" applyAlignment="1">
      <alignment horizontal="center" vertical="top"/>
    </xf>
    <xf numFmtId="0" fontId="6" fillId="0" borderId="0" xfId="0" applyFont="1" applyFill="1" applyBorder="1" applyAlignment="1">
      <alignment horizontal="right"/>
    </xf>
    <xf numFmtId="0" fontId="20" fillId="0" borderId="11"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19" fillId="0" borderId="10" xfId="0" applyFont="1" applyFill="1" applyBorder="1" applyAlignment="1">
      <alignment horizontal="center" vertical="top"/>
    </xf>
    <xf numFmtId="0" fontId="20" fillId="0" borderId="10" xfId="0" applyFont="1" applyFill="1" applyBorder="1" applyAlignment="1">
      <alignment horizontal="center" vertical="top"/>
    </xf>
    <xf numFmtId="0" fontId="7" fillId="0" borderId="0" xfId="0" applyFont="1" applyFill="1" applyBorder="1" applyAlignment="1">
      <alignment horizontal="right" vertical="top"/>
    </xf>
    <xf numFmtId="1" fontId="12" fillId="0" borderId="10" xfId="0" applyNumberFormat="1" applyFont="1" applyFill="1" applyBorder="1" applyAlignment="1">
      <alignment horizontal="center" vertical="top"/>
    </xf>
    <xf numFmtId="2" fontId="6" fillId="0" borderId="0" xfId="0" applyNumberFormat="1" applyFont="1" applyFill="1" applyBorder="1" applyAlignment="1">
      <alignment vertical="top"/>
    </xf>
    <xf numFmtId="1" fontId="7" fillId="0" borderId="0" xfId="0" applyNumberFormat="1" applyFont="1" applyFill="1" applyBorder="1" applyAlignment="1">
      <alignment vertical="top"/>
    </xf>
    <xf numFmtId="1" fontId="6" fillId="0" borderId="0" xfId="0" applyNumberFormat="1" applyFont="1" applyFill="1" applyBorder="1" applyAlignment="1">
      <alignment vertical="top"/>
    </xf>
    <xf numFmtId="3" fontId="6" fillId="0" borderId="0" xfId="0" applyNumberFormat="1" applyFont="1" applyFill="1" applyBorder="1" applyAlignment="1">
      <alignment vertical="top"/>
    </xf>
    <xf numFmtId="0" fontId="20" fillId="0" borderId="12" xfId="0" applyFont="1" applyFill="1" applyBorder="1" applyAlignment="1">
      <alignment horizontal="center" vertical="top"/>
    </xf>
    <xf numFmtId="0" fontId="20" fillId="0" borderId="12" xfId="0" applyFont="1" applyFill="1" applyBorder="1" applyAlignment="1">
      <alignment vertical="top" wrapText="1"/>
    </xf>
    <xf numFmtId="1" fontId="13" fillId="0" borderId="11" xfId="0" applyNumberFormat="1" applyFont="1" applyFill="1" applyBorder="1" applyAlignment="1">
      <alignment horizontal="center" vertical="top"/>
    </xf>
    <xf numFmtId="1" fontId="13" fillId="0" borderId="12" xfId="0" applyNumberFormat="1" applyFont="1" applyFill="1" applyBorder="1" applyAlignment="1">
      <alignment horizontal="center" vertical="top"/>
    </xf>
    <xf numFmtId="49" fontId="19" fillId="0" borderId="12" xfId="0" applyNumberFormat="1" applyFont="1" applyFill="1" applyBorder="1" applyAlignment="1">
      <alignment horizontal="center" vertical="top"/>
    </xf>
    <xf numFmtId="0" fontId="19" fillId="0" borderId="12" xfId="0" applyFont="1" applyFill="1" applyBorder="1" applyAlignment="1">
      <alignment vertical="top" wrapText="1"/>
    </xf>
    <xf numFmtId="0" fontId="6" fillId="25" borderId="0" xfId="0" applyFont="1" applyFill="1" applyBorder="1" applyAlignment="1">
      <alignment vertical="top"/>
    </xf>
    <xf numFmtId="0" fontId="6" fillId="25" borderId="0" xfId="0" applyFont="1" applyFill="1" applyAlignment="1">
      <alignment vertical="top"/>
    </xf>
    <xf numFmtId="0" fontId="1" fillId="0" borderId="11" xfId="0" applyFont="1" applyFill="1" applyBorder="1" applyAlignment="1">
      <alignment horizontal="left" vertical="top"/>
    </xf>
    <xf numFmtId="0" fontId="19"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19" fillId="0" borderId="0" xfId="0" applyFont="1" applyFill="1" applyBorder="1" applyAlignment="1">
      <alignment horizontal="center" vertical="center" wrapText="1"/>
    </xf>
    <xf numFmtId="1" fontId="13" fillId="0" borderId="0" xfId="0" applyNumberFormat="1" applyFont="1" applyFill="1" applyBorder="1" applyAlignment="1">
      <alignment horizontal="center" vertical="top"/>
    </xf>
    <xf numFmtId="172" fontId="13" fillId="0" borderId="0" xfId="0" applyNumberFormat="1" applyFont="1" applyFill="1" applyBorder="1" applyAlignment="1">
      <alignment horizontal="center" vertical="top"/>
    </xf>
    <xf numFmtId="0" fontId="6" fillId="0" borderId="0" xfId="0" applyFont="1" applyFill="1" applyAlignment="1">
      <alignment horizontal="left" vertical="top"/>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0" fontId="21" fillId="0" borderId="0" xfId="0" applyFont="1" applyFill="1" applyAlignment="1">
      <alignment horizontal="right" vertical="top"/>
    </xf>
    <xf numFmtId="0" fontId="21" fillId="0" borderId="0" xfId="0" applyFont="1" applyFill="1" applyAlignment="1">
      <alignment horizontal="right" vertical="top" wrapText="1"/>
    </xf>
    <xf numFmtId="172" fontId="21" fillId="0" borderId="0" xfId="0" applyNumberFormat="1" applyFont="1" applyFill="1" applyAlignment="1">
      <alignment horizontal="center" vertical="top"/>
    </xf>
    <xf numFmtId="0" fontId="16" fillId="0" borderId="14" xfId="0" applyFont="1" applyFill="1" applyBorder="1" applyAlignment="1">
      <alignment horizontal="center" vertical="top" wrapText="1"/>
    </xf>
    <xf numFmtId="0" fontId="16" fillId="0" borderId="13" xfId="0" applyFont="1" applyFill="1" applyBorder="1" applyAlignment="1">
      <alignment horizontal="center" vertical="top" wrapText="1"/>
    </xf>
    <xf numFmtId="0" fontId="20" fillId="0" borderId="10" xfId="53" applyFont="1" applyFill="1" applyBorder="1" quotePrefix="1">
      <alignment/>
      <protection/>
    </xf>
    <xf numFmtId="0" fontId="20" fillId="0" borderId="10" xfId="53" applyFont="1" applyFill="1" applyBorder="1">
      <alignment/>
      <protection/>
    </xf>
    <xf numFmtId="0" fontId="19" fillId="0" borderId="10" xfId="53" applyFont="1" applyFill="1" applyBorder="1" quotePrefix="1">
      <alignment/>
      <protection/>
    </xf>
    <xf numFmtId="0" fontId="19" fillId="0" borderId="10" xfId="53" applyFont="1" applyFill="1" applyBorder="1">
      <alignment/>
      <protection/>
    </xf>
    <xf numFmtId="4" fontId="6" fillId="0" borderId="10" xfId="0" applyNumberFormat="1" applyFont="1" applyFill="1" applyBorder="1" applyAlignment="1">
      <alignment horizontal="right" vertical="center"/>
    </xf>
    <xf numFmtId="2" fontId="13" fillId="0" borderId="10" xfId="53" applyNumberFormat="1" applyFont="1" applyFill="1" applyBorder="1" applyAlignment="1">
      <alignment horizontal="center" vertical="top"/>
      <protection/>
    </xf>
    <xf numFmtId="172" fontId="13" fillId="0" borderId="11" xfId="0" applyNumberFormat="1" applyFont="1" applyFill="1" applyBorder="1" applyAlignment="1">
      <alignment horizontal="center" vertical="top"/>
    </xf>
    <xf numFmtId="172" fontId="12" fillId="0" borderId="11" xfId="0" applyNumberFormat="1" applyFont="1" applyFill="1" applyBorder="1" applyAlignment="1">
      <alignment horizontal="center" vertical="top"/>
    </xf>
    <xf numFmtId="1" fontId="12" fillId="0" borderId="10" xfId="53" applyNumberFormat="1" applyFont="1" applyFill="1" applyBorder="1" applyAlignment="1">
      <alignment horizontal="center" vertical="top"/>
      <protection/>
    </xf>
    <xf numFmtId="0" fontId="13" fillId="0" borderId="0" xfId="0" applyFont="1" applyFill="1" applyAlignment="1">
      <alignment horizontal="center" vertical="top"/>
    </xf>
    <xf numFmtId="0" fontId="1" fillId="0" borderId="0" xfId="0" applyFont="1" applyFill="1" applyAlignment="1">
      <alignment horizontal="center" vertical="top"/>
    </xf>
    <xf numFmtId="1" fontId="21" fillId="0" borderId="0" xfId="0" applyNumberFormat="1" applyFont="1" applyFill="1" applyAlignment="1">
      <alignment horizontal="center" vertical="top"/>
    </xf>
    <xf numFmtId="1" fontId="12" fillId="0" borderId="0" xfId="0" applyNumberFormat="1" applyFont="1" applyFill="1" applyAlignment="1">
      <alignment horizontal="center" vertical="top"/>
    </xf>
    <xf numFmtId="3" fontId="6" fillId="0" borderId="0" xfId="0" applyNumberFormat="1" applyFont="1" applyFill="1" applyAlignment="1">
      <alignment horizontal="center" vertical="top"/>
    </xf>
    <xf numFmtId="1" fontId="1" fillId="0" borderId="0" xfId="0" applyNumberFormat="1" applyFont="1" applyFill="1" applyAlignment="1">
      <alignment horizontal="center" vertical="top"/>
    </xf>
    <xf numFmtId="1" fontId="20" fillId="0" borderId="0" xfId="0" applyNumberFormat="1" applyFont="1" applyFill="1" applyAlignment="1">
      <alignment horizontal="center" vertical="top"/>
    </xf>
    <xf numFmtId="1" fontId="6" fillId="0" borderId="0" xfId="0" applyNumberFormat="1" applyFont="1" applyFill="1" applyAlignment="1">
      <alignment horizontal="center" vertical="top"/>
    </xf>
    <xf numFmtId="0" fontId="12" fillId="0" borderId="0" xfId="0" applyFont="1" applyFill="1" applyAlignment="1">
      <alignment horizontal="center" vertical="top"/>
    </xf>
    <xf numFmtId="2" fontId="6" fillId="0" borderId="0" xfId="0" applyNumberFormat="1" applyFont="1" applyFill="1" applyAlignment="1">
      <alignment horizontal="center" vertical="top"/>
    </xf>
    <xf numFmtId="179" fontId="22" fillId="0" borderId="10" xfId="53" applyNumberFormat="1" applyFont="1" applyFill="1" applyBorder="1" applyAlignment="1">
      <alignment horizontal="center" vertical="top" wrapText="1"/>
      <protection/>
    </xf>
    <xf numFmtId="2" fontId="20" fillId="0" borderId="0" xfId="0" applyNumberFormat="1" applyFont="1" applyFill="1" applyAlignment="1">
      <alignment horizontal="center" vertical="top"/>
    </xf>
    <xf numFmtId="0" fontId="20" fillId="0" borderId="0" xfId="0" applyFont="1" applyFill="1" applyAlignment="1">
      <alignment horizontal="center" vertical="top"/>
    </xf>
    <xf numFmtId="1" fontId="23" fillId="0" borderId="0" xfId="0" applyNumberFormat="1" applyFont="1" applyFill="1" applyAlignment="1">
      <alignment horizontal="center" vertical="top"/>
    </xf>
    <xf numFmtId="0" fontId="6" fillId="0" borderId="0" xfId="0" applyFont="1" applyFill="1" applyBorder="1" applyAlignment="1">
      <alignment horizontal="left" vertical="top"/>
    </xf>
    <xf numFmtId="0" fontId="12" fillId="0" borderId="0" xfId="0" applyFont="1" applyFill="1" applyAlignment="1">
      <alignment vertical="top" wrapText="1"/>
    </xf>
    <xf numFmtId="0" fontId="12" fillId="0" borderId="0" xfId="0" applyFont="1" applyFill="1" applyAlignment="1">
      <alignment horizontal="left" vertical="top"/>
    </xf>
    <xf numFmtId="0" fontId="1" fillId="0" borderId="0" xfId="0" applyFont="1" applyFill="1" applyAlignment="1">
      <alignment vertical="top"/>
    </xf>
    <xf numFmtId="0" fontId="1" fillId="0" borderId="0" xfId="0" applyFont="1" applyFill="1" applyAlignment="1">
      <alignment vertical="top" wrapText="1"/>
    </xf>
    <xf numFmtId="0" fontId="6" fillId="0" borderId="10" xfId="0" applyFont="1" applyFill="1" applyBorder="1" applyAlignment="1">
      <alignment horizontal="center" vertical="top" wrapText="1"/>
    </xf>
    <xf numFmtId="0" fontId="6" fillId="0" borderId="15" xfId="0" applyFont="1" applyFill="1" applyBorder="1" applyAlignment="1">
      <alignment horizontal="center" vertical="top" wrapText="1"/>
    </xf>
    <xf numFmtId="0" fontId="1" fillId="0" borderId="0" xfId="0" applyFont="1" applyFill="1" applyAlignment="1">
      <alignment horizontal="center" vertical="top" wrapText="1"/>
    </xf>
    <xf numFmtId="0" fontId="6" fillId="0" borderId="12" xfId="0" applyFont="1" applyFill="1" applyBorder="1" applyAlignment="1">
      <alignment horizontal="center" vertical="top"/>
    </xf>
    <xf numFmtId="0" fontId="6" fillId="0" borderId="16" xfId="0" applyFont="1" applyFill="1" applyBorder="1" applyAlignment="1">
      <alignment horizontal="center" vertical="top" wrapText="1"/>
    </xf>
    <xf numFmtId="0" fontId="6" fillId="0" borderId="12" xfId="0" applyFont="1" applyFill="1" applyBorder="1" applyAlignment="1">
      <alignment horizontal="center" vertical="top" wrapText="1"/>
    </xf>
    <xf numFmtId="0" fontId="19" fillId="0" borderId="17" xfId="0" applyFont="1" applyFill="1" applyBorder="1" applyAlignment="1">
      <alignment horizontal="left" vertical="top"/>
    </xf>
    <xf numFmtId="0" fontId="19" fillId="0" borderId="18" xfId="0" applyFont="1" applyFill="1" applyBorder="1" applyAlignment="1">
      <alignment horizontal="center" vertical="top" wrapText="1"/>
    </xf>
    <xf numFmtId="0" fontId="19" fillId="0" borderId="18" xfId="0" applyFont="1" applyFill="1" applyBorder="1" applyAlignment="1">
      <alignment horizontal="center" vertical="top"/>
    </xf>
    <xf numFmtId="0" fontId="20" fillId="0" borderId="18" xfId="0" applyFont="1" applyFill="1" applyBorder="1" applyAlignment="1">
      <alignment horizontal="center" vertical="top"/>
    </xf>
    <xf numFmtId="0" fontId="20" fillId="0" borderId="16" xfId="0" applyFont="1" applyFill="1" applyBorder="1" applyAlignment="1">
      <alignment horizontal="center" vertical="top"/>
    </xf>
    <xf numFmtId="0" fontId="20" fillId="0" borderId="0" xfId="0" applyFont="1" applyFill="1" applyAlignment="1">
      <alignment vertical="top"/>
    </xf>
    <xf numFmtId="0" fontId="16" fillId="0" borderId="14" xfId="0" applyFont="1" applyFill="1" applyBorder="1" applyAlignment="1">
      <alignment horizontal="left" vertical="top"/>
    </xf>
    <xf numFmtId="3" fontId="16" fillId="0" borderId="13" xfId="0" applyNumberFormat="1" applyFont="1" applyFill="1" applyBorder="1" applyAlignment="1">
      <alignment horizontal="center" vertical="top"/>
    </xf>
    <xf numFmtId="172" fontId="15" fillId="0" borderId="13" xfId="0" applyNumberFormat="1" applyFont="1" applyFill="1" applyBorder="1" applyAlignment="1" applyProtection="1">
      <alignment horizontal="center" vertical="top"/>
      <protection/>
    </xf>
    <xf numFmtId="172" fontId="15" fillId="0" borderId="15" xfId="0" applyNumberFormat="1" applyFont="1" applyFill="1" applyBorder="1" applyAlignment="1" applyProtection="1">
      <alignment horizontal="center" vertical="top"/>
      <protection/>
    </xf>
    <xf numFmtId="0" fontId="15" fillId="0" borderId="0" xfId="0" applyFont="1" applyFill="1" applyBorder="1" applyAlignment="1">
      <alignment vertical="top"/>
    </xf>
    <xf numFmtId="0" fontId="16" fillId="0" borderId="0" xfId="0" applyFont="1" applyFill="1" applyBorder="1" applyAlignment="1">
      <alignment vertical="top"/>
    </xf>
    <xf numFmtId="0" fontId="7" fillId="0" borderId="11" xfId="0" applyFont="1" applyFill="1" applyBorder="1" applyAlignment="1">
      <alignment horizontal="left" vertical="top"/>
    </xf>
    <xf numFmtId="0" fontId="7" fillId="0" borderId="11" xfId="0" applyFont="1" applyFill="1" applyBorder="1" applyAlignment="1">
      <alignment vertical="top"/>
    </xf>
    <xf numFmtId="4" fontId="7" fillId="0" borderId="11" xfId="0" applyNumberFormat="1" applyFont="1" applyFill="1" applyBorder="1" applyAlignment="1">
      <alignment horizontal="right" vertical="center"/>
    </xf>
    <xf numFmtId="4" fontId="6" fillId="0" borderId="11" xfId="0" applyNumberFormat="1" applyFont="1" applyFill="1" applyBorder="1" applyAlignment="1" applyProtection="1">
      <alignment horizontal="right" vertical="center"/>
      <protection/>
    </xf>
    <xf numFmtId="0" fontId="5" fillId="0" borderId="0" xfId="0" applyFont="1" applyFill="1" applyAlignment="1">
      <alignment vertical="top"/>
    </xf>
    <xf numFmtId="0" fontId="7" fillId="0" borderId="10" xfId="0" applyFont="1" applyFill="1" applyBorder="1" applyAlignment="1">
      <alignment horizontal="left" vertical="top"/>
    </xf>
    <xf numFmtId="0" fontId="7" fillId="0" borderId="10" xfId="0" applyFont="1" applyFill="1" applyBorder="1" applyAlignment="1">
      <alignment vertical="top" wrapText="1"/>
    </xf>
    <xf numFmtId="0" fontId="6" fillId="0" borderId="10" xfId="0" applyFont="1" applyFill="1" applyBorder="1" applyAlignment="1">
      <alignment horizontal="left" vertical="top"/>
    </xf>
    <xf numFmtId="0" fontId="10" fillId="0" borderId="10" xfId="0" applyFont="1" applyFill="1" applyBorder="1" applyAlignment="1">
      <alignment vertical="top" wrapText="1"/>
    </xf>
    <xf numFmtId="0" fontId="6" fillId="0" borderId="10" xfId="0" applyFont="1" applyFill="1" applyBorder="1" applyAlignment="1">
      <alignment vertical="top" wrapText="1"/>
    </xf>
    <xf numFmtId="0" fontId="14" fillId="0" borderId="19" xfId="0" applyFont="1" applyFill="1" applyBorder="1" applyAlignment="1">
      <alignment vertical="top" wrapText="1"/>
    </xf>
    <xf numFmtId="0" fontId="6" fillId="0" borderId="19" xfId="0" applyFont="1" applyFill="1" applyBorder="1" applyAlignment="1">
      <alignment vertical="top" wrapText="1"/>
    </xf>
    <xf numFmtId="0" fontId="7" fillId="0" borderId="15" xfId="0" applyFont="1" applyFill="1" applyBorder="1" applyAlignment="1">
      <alignment horizontal="left" vertical="top" wrapText="1"/>
    </xf>
    <xf numFmtId="4" fontId="7" fillId="0" borderId="10" xfId="0" applyNumberFormat="1" applyFont="1" applyFill="1" applyBorder="1" applyAlignment="1">
      <alignment horizontal="right" vertical="center"/>
    </xf>
    <xf numFmtId="0" fontId="7" fillId="0" borderId="19" xfId="0" applyFont="1" applyFill="1" applyBorder="1" applyAlignment="1">
      <alignment vertical="top" wrapText="1"/>
    </xf>
    <xf numFmtId="0" fontId="6" fillId="0" borderId="20" xfId="0" applyFont="1" applyFill="1" applyBorder="1" applyAlignment="1">
      <alignment vertical="top" wrapText="1"/>
    </xf>
    <xf numFmtId="0" fontId="7" fillId="0" borderId="0" xfId="0" applyFont="1" applyFill="1" applyBorder="1" applyAlignment="1">
      <alignment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1" xfId="0" applyFont="1" applyFill="1" applyBorder="1" applyAlignment="1">
      <alignment vertical="top" wrapText="1"/>
    </xf>
    <xf numFmtId="0" fontId="17" fillId="0" borderId="0" xfId="0" applyFont="1" applyFill="1" applyAlignment="1">
      <alignment vertical="top"/>
    </xf>
    <xf numFmtId="4" fontId="18" fillId="0" borderId="0" xfId="0" applyNumberFormat="1" applyFont="1" applyFill="1" applyAlignment="1">
      <alignment vertical="top"/>
    </xf>
    <xf numFmtId="0" fontId="18" fillId="0" borderId="0" xfId="0" applyFont="1" applyFill="1" applyAlignment="1">
      <alignment vertical="top"/>
    </xf>
    <xf numFmtId="0" fontId="11" fillId="0" borderId="10" xfId="0" applyFont="1" applyFill="1" applyBorder="1" applyAlignment="1">
      <alignment vertical="center" wrapText="1"/>
    </xf>
    <xf numFmtId="0" fontId="11" fillId="0" borderId="0" xfId="0" applyFont="1" applyFill="1" applyBorder="1" applyAlignment="1">
      <alignment vertical="center" wrapText="1"/>
    </xf>
    <xf numFmtId="0" fontId="6" fillId="0" borderId="22" xfId="0" applyFont="1" applyFill="1" applyBorder="1" applyAlignment="1">
      <alignment vertical="top" wrapText="1"/>
    </xf>
    <xf numFmtId="0" fontId="7" fillId="0" borderId="12" xfId="0" applyFont="1" applyFill="1" applyBorder="1" applyAlignment="1">
      <alignment horizontal="left" vertical="top"/>
    </xf>
    <xf numFmtId="0" fontId="7" fillId="0" borderId="16" xfId="0" applyFont="1" applyFill="1" applyBorder="1" applyAlignment="1">
      <alignment horizontal="left" vertical="top" wrapText="1"/>
    </xf>
    <xf numFmtId="4" fontId="7" fillId="0" borderId="12" xfId="0" applyNumberFormat="1" applyFont="1" applyFill="1" applyBorder="1" applyAlignment="1">
      <alignment horizontal="right" vertical="center"/>
    </xf>
    <xf numFmtId="4" fontId="6" fillId="0" borderId="23" xfId="0" applyNumberFormat="1" applyFont="1" applyFill="1" applyBorder="1" applyAlignment="1" applyProtection="1">
      <alignment horizontal="right" vertical="center"/>
      <protection/>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24" xfId="0" applyFont="1" applyFill="1" applyBorder="1" applyAlignment="1">
      <alignment vertical="top"/>
    </xf>
    <xf numFmtId="4" fontId="14" fillId="0" borderId="13" xfId="0" applyNumberFormat="1" applyFont="1" applyFill="1" applyBorder="1" applyAlignment="1">
      <alignment horizontal="right" vertical="center"/>
    </xf>
    <xf numFmtId="4" fontId="7" fillId="0" borderId="13" xfId="0" applyNumberFormat="1" applyFont="1" applyFill="1" applyBorder="1" applyAlignment="1" applyProtection="1">
      <alignment horizontal="right" vertical="center"/>
      <protection/>
    </xf>
    <xf numFmtId="4" fontId="6" fillId="0" borderId="13"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7" fillId="0" borderId="11" xfId="0" applyFont="1" applyFill="1" applyBorder="1" applyAlignment="1">
      <alignment horizontal="left" vertical="top" wrapText="1"/>
    </xf>
    <xf numFmtId="0" fontId="7" fillId="0" borderId="25" xfId="0" applyFont="1" applyFill="1" applyBorder="1" applyAlignment="1">
      <alignment horizontal="left" vertical="top" wrapText="1"/>
    </xf>
    <xf numFmtId="0" fontId="6" fillId="0" borderId="15" xfId="0" applyFont="1" applyFill="1" applyBorder="1" applyAlignment="1">
      <alignment horizontal="left" vertical="top" wrapText="1"/>
    </xf>
    <xf numFmtId="0" fontId="14" fillId="0" borderId="15" xfId="0" applyFont="1" applyFill="1" applyBorder="1" applyAlignment="1">
      <alignment vertical="top" wrapText="1"/>
    </xf>
    <xf numFmtId="0" fontId="1" fillId="0" borderId="0" xfId="0" applyFont="1" applyFill="1" applyBorder="1" applyAlignment="1">
      <alignment vertical="top" wrapText="1"/>
    </xf>
    <xf numFmtId="0" fontId="13" fillId="0" borderId="0" xfId="0" applyFont="1" applyFill="1" applyAlignment="1">
      <alignment horizontal="center" vertical="top" wrapText="1"/>
    </xf>
    <xf numFmtId="0" fontId="19" fillId="0" borderId="14" xfId="0" applyFont="1" applyFill="1" applyBorder="1" applyAlignment="1">
      <alignment horizontal="center" vertical="top"/>
    </xf>
    <xf numFmtId="0" fontId="19" fillId="0" borderId="13" xfId="0" applyFont="1" applyFill="1" applyBorder="1" applyAlignment="1">
      <alignment horizontal="center" vertical="top"/>
    </xf>
    <xf numFmtId="0" fontId="19" fillId="0" borderId="15" xfId="0" applyFont="1" applyFill="1" applyBorder="1" applyAlignment="1">
      <alignment horizontal="center" vertical="top"/>
    </xf>
    <xf numFmtId="0" fontId="16" fillId="0" borderId="14" xfId="0" applyFont="1" applyFill="1" applyBorder="1" applyAlignment="1">
      <alignment horizontal="center" vertical="top"/>
    </xf>
    <xf numFmtId="0" fontId="16" fillId="0" borderId="13" xfId="0" applyFont="1" applyFill="1" applyBorder="1" applyAlignment="1">
      <alignment horizontal="center" vertical="top"/>
    </xf>
    <xf numFmtId="0" fontId="16" fillId="0" borderId="15" xfId="0" applyFont="1" applyFill="1" applyBorder="1" applyAlignment="1">
      <alignment horizontal="center" vertical="top"/>
    </xf>
    <xf numFmtId="0" fontId="1" fillId="0" borderId="0" xfId="0" applyFont="1" applyAlignment="1">
      <alignment/>
    </xf>
    <xf numFmtId="1" fontId="12" fillId="0" borderId="0" xfId="0" applyNumberFormat="1" applyFont="1" applyFill="1" applyBorder="1" applyAlignment="1">
      <alignment horizontal="center" vertical="top"/>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C119"/>
  <sheetViews>
    <sheetView view="pageBreakPreview" zoomScale="75" zoomScaleNormal="75" zoomScaleSheetLayoutView="75" zoomScalePageLayoutView="0" workbookViewId="0" topLeftCell="A49">
      <selection activeCell="B11" sqref="B11"/>
    </sheetView>
  </sheetViews>
  <sheetFormatPr defaultColWidth="9.00390625" defaultRowHeight="12.75"/>
  <cols>
    <col min="1" max="1" width="12.875" style="119" customWidth="1"/>
    <col min="2" max="2" width="117.25390625" style="93" customWidth="1"/>
    <col min="3" max="3" width="18.875" style="76" customWidth="1"/>
    <col min="4" max="4" width="18.125" style="76" customWidth="1"/>
    <col min="5" max="5" width="16.25390625" style="76" customWidth="1"/>
    <col min="6" max="6" width="18.375" style="76" customWidth="1"/>
    <col min="7" max="7" width="21.125" style="76" customWidth="1"/>
    <col min="8" max="8" width="5.375" style="92" customWidth="1"/>
    <col min="9" max="9" width="18.25390625" style="92" bestFit="1" customWidth="1"/>
    <col min="10" max="16384" width="9.125" style="92" customWidth="1"/>
  </cols>
  <sheetData>
    <row r="1" spans="1:4" ht="26.25" customHeight="1">
      <c r="A1" s="89"/>
      <c r="B1" s="90"/>
      <c r="C1" s="83"/>
      <c r="D1" s="91" t="s">
        <v>171</v>
      </c>
    </row>
    <row r="2" spans="1:4" ht="26.25" customHeight="1">
      <c r="A2" s="89"/>
      <c r="B2" s="90"/>
      <c r="C2" s="83"/>
      <c r="D2" s="91" t="s">
        <v>205</v>
      </c>
    </row>
    <row r="3" spans="1:4" ht="26.25" customHeight="1">
      <c r="A3" s="89"/>
      <c r="B3" s="90"/>
      <c r="C3" s="83"/>
      <c r="D3" s="91" t="s">
        <v>225</v>
      </c>
    </row>
    <row r="4" spans="1:4" ht="26.25" customHeight="1">
      <c r="A4" s="89"/>
      <c r="B4" s="90"/>
      <c r="C4" s="83"/>
      <c r="D4" s="91" t="s">
        <v>154</v>
      </c>
    </row>
    <row r="5" spans="1:4" ht="26.25" customHeight="1">
      <c r="A5" s="89"/>
      <c r="B5" s="90"/>
      <c r="C5" s="83"/>
      <c r="D5" s="91" t="s">
        <v>217</v>
      </c>
    </row>
    <row r="6" spans="1:5" ht="3.75" customHeight="1">
      <c r="A6" s="89"/>
      <c r="B6" s="90"/>
      <c r="C6" s="83"/>
      <c r="D6" s="83"/>
      <c r="E6" s="91"/>
    </row>
    <row r="7" spans="1:5" ht="21.75" customHeight="1">
      <c r="A7" s="89"/>
      <c r="B7" s="154" t="s">
        <v>135</v>
      </c>
      <c r="C7" s="154"/>
      <c r="D7" s="154"/>
      <c r="E7" s="83"/>
    </row>
    <row r="8" spans="1:5" ht="22.5" customHeight="1">
      <c r="A8" s="89"/>
      <c r="B8" s="154" t="s">
        <v>136</v>
      </c>
      <c r="C8" s="154"/>
      <c r="D8" s="154"/>
      <c r="E8" s="83"/>
    </row>
    <row r="9" spans="1:5" ht="22.5" customHeight="1">
      <c r="A9" s="89"/>
      <c r="B9" s="154" t="s">
        <v>218</v>
      </c>
      <c r="C9" s="154"/>
      <c r="D9" s="154"/>
      <c r="E9" s="83"/>
    </row>
    <row r="10" spans="1:7" ht="17.25" customHeight="1">
      <c r="A10" s="89"/>
      <c r="G10" s="76" t="s">
        <v>137</v>
      </c>
    </row>
    <row r="11" spans="1:7" s="96" customFormat="1" ht="81" customHeight="1">
      <c r="A11" s="94" t="s">
        <v>138</v>
      </c>
      <c r="B11" s="95" t="s">
        <v>139</v>
      </c>
      <c r="C11" s="94" t="s">
        <v>219</v>
      </c>
      <c r="D11" s="94" t="s">
        <v>220</v>
      </c>
      <c r="E11" s="94" t="s">
        <v>172</v>
      </c>
      <c r="F11" s="94" t="s">
        <v>221</v>
      </c>
      <c r="G11" s="94" t="s">
        <v>222</v>
      </c>
    </row>
    <row r="12" spans="1:7" s="76" customFormat="1" ht="16.5" customHeight="1">
      <c r="A12" s="97">
        <v>1</v>
      </c>
      <c r="B12" s="98">
        <v>2</v>
      </c>
      <c r="C12" s="97">
        <v>3</v>
      </c>
      <c r="D12" s="99">
        <v>4</v>
      </c>
      <c r="E12" s="97">
        <v>5</v>
      </c>
      <c r="F12" s="97">
        <v>6</v>
      </c>
      <c r="G12" s="97">
        <v>7</v>
      </c>
    </row>
    <row r="13" spans="1:7" s="105" customFormat="1" ht="20.25">
      <c r="A13" s="100"/>
      <c r="B13" s="101" t="s">
        <v>140</v>
      </c>
      <c r="C13" s="102"/>
      <c r="D13" s="102"/>
      <c r="E13" s="102"/>
      <c r="F13" s="103"/>
      <c r="G13" s="104"/>
    </row>
    <row r="14" spans="1:8" s="111" customFormat="1" ht="18" customHeight="1">
      <c r="A14" s="106"/>
      <c r="B14" s="65" t="s">
        <v>0</v>
      </c>
      <c r="C14" s="107"/>
      <c r="D14" s="107"/>
      <c r="E14" s="107"/>
      <c r="F14" s="108"/>
      <c r="G14" s="109"/>
      <c r="H14" s="110"/>
    </row>
    <row r="15" spans="1:8" s="116" customFormat="1" ht="18.75">
      <c r="A15" s="112">
        <v>10000000</v>
      </c>
      <c r="B15" s="113" t="s">
        <v>161</v>
      </c>
      <c r="C15" s="114">
        <f>SUM(C16,)</f>
        <v>63716000</v>
      </c>
      <c r="D15" s="114">
        <f>SUM(D16,)</f>
        <v>13641000</v>
      </c>
      <c r="E15" s="114">
        <f>SUM(E16,)</f>
        <v>16776438.009999998</v>
      </c>
      <c r="F15" s="115">
        <f>IF(C15=0,"",E15/C15*100)</f>
        <v>26.33002387155502</v>
      </c>
      <c r="G15" s="115">
        <f>IF(D15=0,"",E15/D15*100)</f>
        <v>122.98539703834028</v>
      </c>
      <c r="H15" s="92"/>
    </row>
    <row r="16" spans="1:8" s="116" customFormat="1" ht="18.75">
      <c r="A16" s="117">
        <v>11000000</v>
      </c>
      <c r="B16" s="118" t="s">
        <v>162</v>
      </c>
      <c r="C16" s="70">
        <f>SUM(C17,C22)</f>
        <v>63716000</v>
      </c>
      <c r="D16" s="70">
        <f>SUM(D17,D22)</f>
        <v>13641000</v>
      </c>
      <c r="E16" s="70">
        <f>SUM(E17,E22)</f>
        <v>16776438.009999998</v>
      </c>
      <c r="F16" s="115">
        <f aca="true" t="shared" si="0" ref="F16:F60">IF(C16=0,"",E16/C16*100)</f>
        <v>26.33002387155502</v>
      </c>
      <c r="G16" s="115">
        <f aca="true" t="shared" si="1" ref="G16:G60">IF(D16=0,"",E16/D16*100)</f>
        <v>122.98539703834028</v>
      </c>
      <c r="H16" s="92"/>
    </row>
    <row r="17" spans="1:8" s="116" customFormat="1" ht="18.75">
      <c r="A17" s="119">
        <v>11010000</v>
      </c>
      <c r="B17" s="120" t="s">
        <v>208</v>
      </c>
      <c r="C17" s="70">
        <f>SUM(C18:C21)</f>
        <v>63706000</v>
      </c>
      <c r="D17" s="70">
        <f>SUM(D18:D21)</f>
        <v>13640000</v>
      </c>
      <c r="E17" s="70">
        <f>SUM(E18:E21)</f>
        <v>16764740.219999999</v>
      </c>
      <c r="F17" s="115">
        <f t="shared" si="0"/>
        <v>26.31579477600226</v>
      </c>
      <c r="G17" s="115">
        <f t="shared" si="1"/>
        <v>122.90865263929618</v>
      </c>
      <c r="H17" s="92"/>
    </row>
    <row r="18" spans="1:8" s="116" customFormat="1" ht="31.5">
      <c r="A18" s="119">
        <v>11010100</v>
      </c>
      <c r="B18" s="121" t="s">
        <v>163</v>
      </c>
      <c r="C18" s="70">
        <v>31649000</v>
      </c>
      <c r="D18" s="70">
        <v>6500000</v>
      </c>
      <c r="E18" s="70">
        <v>7683870.42</v>
      </c>
      <c r="F18" s="115">
        <f t="shared" si="0"/>
        <v>24.278398748775633</v>
      </c>
      <c r="G18" s="115">
        <f t="shared" si="1"/>
        <v>118.21339107692307</v>
      </c>
      <c r="H18" s="92"/>
    </row>
    <row r="19" spans="1:7" ht="31.5">
      <c r="A19" s="119">
        <v>11010200</v>
      </c>
      <c r="B19" s="121" t="s">
        <v>164</v>
      </c>
      <c r="C19" s="70">
        <v>28854000</v>
      </c>
      <c r="D19" s="70">
        <v>6900000</v>
      </c>
      <c r="E19" s="70">
        <v>8409790.27</v>
      </c>
      <c r="F19" s="115">
        <f t="shared" si="0"/>
        <v>29.146011887433282</v>
      </c>
      <c r="G19" s="115">
        <f t="shared" si="1"/>
        <v>121.88101840579711</v>
      </c>
    </row>
    <row r="20" spans="1:7" ht="31.5">
      <c r="A20" s="119">
        <v>11010400</v>
      </c>
      <c r="B20" s="121" t="s">
        <v>165</v>
      </c>
      <c r="C20" s="70">
        <v>2885000</v>
      </c>
      <c r="D20" s="70">
        <v>200000</v>
      </c>
      <c r="E20" s="70">
        <v>552985.96</v>
      </c>
      <c r="F20" s="115">
        <f t="shared" si="0"/>
        <v>19.16762426343154</v>
      </c>
      <c r="G20" s="115" t="s">
        <v>204</v>
      </c>
    </row>
    <row r="21" spans="1:7" ht="18.75">
      <c r="A21" s="119">
        <v>11010500</v>
      </c>
      <c r="B21" s="121" t="s">
        <v>166</v>
      </c>
      <c r="C21" s="70">
        <v>318000</v>
      </c>
      <c r="D21" s="70">
        <v>40000</v>
      </c>
      <c r="E21" s="70">
        <v>118093.57</v>
      </c>
      <c r="F21" s="115">
        <f t="shared" si="0"/>
        <v>37.1363427672956</v>
      </c>
      <c r="G21" s="115" t="s">
        <v>204</v>
      </c>
    </row>
    <row r="22" spans="1:7" ht="18.75">
      <c r="A22" s="119">
        <v>11020000</v>
      </c>
      <c r="B22" s="122" t="s">
        <v>185</v>
      </c>
      <c r="C22" s="70">
        <f>SUM(C23)</f>
        <v>10000</v>
      </c>
      <c r="D22" s="70">
        <f>SUM(D23)</f>
        <v>1000</v>
      </c>
      <c r="E22" s="70">
        <f>SUM(E23)</f>
        <v>11697.79</v>
      </c>
      <c r="F22" s="115">
        <f t="shared" si="0"/>
        <v>116.9779</v>
      </c>
      <c r="G22" s="115" t="s">
        <v>204</v>
      </c>
    </row>
    <row r="23" spans="1:7" ht="18.75">
      <c r="A23" s="119">
        <v>11020200</v>
      </c>
      <c r="B23" s="123" t="s">
        <v>155</v>
      </c>
      <c r="C23" s="70">
        <v>10000</v>
      </c>
      <c r="D23" s="70">
        <v>1000</v>
      </c>
      <c r="E23" s="70">
        <v>11697.79</v>
      </c>
      <c r="F23" s="115">
        <f t="shared" si="0"/>
        <v>116.9779</v>
      </c>
      <c r="G23" s="115" t="s">
        <v>204</v>
      </c>
    </row>
    <row r="24" spans="1:8" s="116" customFormat="1" ht="18.75">
      <c r="A24" s="117">
        <v>20000000</v>
      </c>
      <c r="B24" s="124" t="s">
        <v>141</v>
      </c>
      <c r="C24" s="125">
        <f>SUM(C25,C30,C28)</f>
        <v>107000</v>
      </c>
      <c r="D24" s="125">
        <f>SUM(D25,D30,D28)</f>
        <v>500</v>
      </c>
      <c r="E24" s="125">
        <f>SUM(E25,E30,E28)</f>
        <v>98460.92000000001</v>
      </c>
      <c r="F24" s="115">
        <f t="shared" si="0"/>
        <v>92.01955140186917</v>
      </c>
      <c r="G24" s="115" t="s">
        <v>204</v>
      </c>
      <c r="H24" s="92"/>
    </row>
    <row r="25" spans="1:7" ht="18.75">
      <c r="A25" s="117">
        <v>21000000</v>
      </c>
      <c r="B25" s="126" t="s">
        <v>186</v>
      </c>
      <c r="C25" s="70">
        <f>SUM(C26,)</f>
        <v>7000</v>
      </c>
      <c r="D25" s="70">
        <f>SUM(D26,)</f>
        <v>500</v>
      </c>
      <c r="E25" s="70">
        <f>SUM(E26,)</f>
        <v>6383</v>
      </c>
      <c r="F25" s="115">
        <f t="shared" si="0"/>
        <v>91.18571428571428</v>
      </c>
      <c r="G25" s="115" t="s">
        <v>204</v>
      </c>
    </row>
    <row r="26" spans="1:7" ht="47.25">
      <c r="A26" s="119">
        <v>21010000</v>
      </c>
      <c r="B26" s="123" t="s">
        <v>156</v>
      </c>
      <c r="C26" s="70">
        <f>SUM(C27)</f>
        <v>7000</v>
      </c>
      <c r="D26" s="70">
        <f>SUM(D27)</f>
        <v>500</v>
      </c>
      <c r="E26" s="70">
        <f>SUM(E27)</f>
        <v>6383</v>
      </c>
      <c r="F26" s="115">
        <f t="shared" si="0"/>
        <v>91.18571428571428</v>
      </c>
      <c r="G26" s="115" t="s">
        <v>204</v>
      </c>
    </row>
    <row r="27" spans="1:7" ht="31.5">
      <c r="A27" s="119">
        <v>21010300</v>
      </c>
      <c r="B27" s="123" t="s">
        <v>157</v>
      </c>
      <c r="C27" s="70">
        <v>7000</v>
      </c>
      <c r="D27" s="70">
        <v>500</v>
      </c>
      <c r="E27" s="70">
        <v>6383</v>
      </c>
      <c r="F27" s="115">
        <f t="shared" si="0"/>
        <v>91.18571428571428</v>
      </c>
      <c r="G27" s="115" t="s">
        <v>204</v>
      </c>
    </row>
    <row r="28" spans="1:7" ht="34.5" customHeight="1">
      <c r="A28" s="119">
        <v>22130000</v>
      </c>
      <c r="B28" s="127" t="s">
        <v>199</v>
      </c>
      <c r="C28" s="70"/>
      <c r="D28" s="70"/>
      <c r="E28" s="70">
        <v>592</v>
      </c>
      <c r="F28" s="115">
        <f t="shared" si="0"/>
      </c>
      <c r="G28" s="115">
        <f t="shared" si="1"/>
      </c>
    </row>
    <row r="29" spans="1:7" s="116" customFormat="1" ht="21" customHeight="1">
      <c r="A29" s="117">
        <v>24000000</v>
      </c>
      <c r="B29" s="128" t="s">
        <v>167</v>
      </c>
      <c r="C29" s="125">
        <f>SUM(C30)</f>
        <v>100000</v>
      </c>
      <c r="D29" s="125">
        <f>SUM(D30)</f>
        <v>0</v>
      </c>
      <c r="E29" s="125">
        <f>SUM(E30)</f>
        <v>91485.92000000001</v>
      </c>
      <c r="F29" s="115">
        <f t="shared" si="0"/>
        <v>91.48592000000001</v>
      </c>
      <c r="G29" s="115">
        <f t="shared" si="1"/>
      </c>
    </row>
    <row r="30" spans="1:8" s="116" customFormat="1" ht="18.75">
      <c r="A30" s="117">
        <v>24060000</v>
      </c>
      <c r="B30" s="124" t="s">
        <v>187</v>
      </c>
      <c r="C30" s="125">
        <f>SUM(C31:C32)</f>
        <v>100000</v>
      </c>
      <c r="D30" s="125">
        <f>SUM(D31:D32)</f>
        <v>0</v>
      </c>
      <c r="E30" s="125">
        <f>SUM(E31:E32)</f>
        <v>91485.92000000001</v>
      </c>
      <c r="F30" s="115">
        <f t="shared" si="0"/>
        <v>91.48592000000001</v>
      </c>
      <c r="G30" s="115">
        <f t="shared" si="1"/>
      </c>
      <c r="H30" s="92"/>
    </row>
    <row r="31" spans="1:7" ht="18.75">
      <c r="A31" s="119">
        <v>24060300</v>
      </c>
      <c r="B31" s="129" t="s">
        <v>142</v>
      </c>
      <c r="C31" s="70">
        <v>100000</v>
      </c>
      <c r="D31" s="70">
        <v>0</v>
      </c>
      <c r="E31" s="70">
        <v>90717.07</v>
      </c>
      <c r="F31" s="115">
        <f t="shared" si="0"/>
        <v>90.71707</v>
      </c>
      <c r="G31" s="115">
        <f t="shared" si="1"/>
      </c>
    </row>
    <row r="32" spans="1:7" ht="18.75">
      <c r="A32" s="119">
        <v>24060600</v>
      </c>
      <c r="B32" s="129" t="s">
        <v>223</v>
      </c>
      <c r="C32" s="70">
        <v>0</v>
      </c>
      <c r="D32" s="70">
        <v>0</v>
      </c>
      <c r="E32" s="70">
        <v>768.85</v>
      </c>
      <c r="F32" s="115">
        <f t="shared" si="0"/>
      </c>
      <c r="G32" s="115">
        <f t="shared" si="1"/>
      </c>
    </row>
    <row r="33" spans="1:8" s="116" customFormat="1" ht="18.75">
      <c r="A33" s="117">
        <v>30000000</v>
      </c>
      <c r="B33" s="130" t="s">
        <v>143</v>
      </c>
      <c r="C33" s="125">
        <f>SUM(C34)</f>
        <v>1000</v>
      </c>
      <c r="D33" s="125">
        <f aca="true" t="shared" si="2" ref="D33:E35">SUM(D34)</f>
        <v>0</v>
      </c>
      <c r="E33" s="125">
        <f t="shared" si="2"/>
        <v>1300</v>
      </c>
      <c r="F33" s="115">
        <f t="shared" si="0"/>
        <v>130</v>
      </c>
      <c r="G33" s="115">
        <f t="shared" si="1"/>
      </c>
      <c r="H33" s="92"/>
    </row>
    <row r="34" spans="1:7" ht="18.75">
      <c r="A34" s="112">
        <v>31000000</v>
      </c>
      <c r="B34" s="131" t="s">
        <v>188</v>
      </c>
      <c r="C34" s="70">
        <f>SUM(C35)</f>
        <v>1000</v>
      </c>
      <c r="D34" s="70">
        <f t="shared" si="2"/>
        <v>0</v>
      </c>
      <c r="E34" s="70">
        <f t="shared" si="2"/>
        <v>1300</v>
      </c>
      <c r="F34" s="115">
        <f t="shared" si="0"/>
        <v>130</v>
      </c>
      <c r="G34" s="115">
        <f t="shared" si="1"/>
      </c>
    </row>
    <row r="35" spans="1:7" ht="47.25">
      <c r="A35" s="119">
        <v>31010000</v>
      </c>
      <c r="B35" s="122" t="s">
        <v>158</v>
      </c>
      <c r="C35" s="70">
        <f>SUM(C36)</f>
        <v>1000</v>
      </c>
      <c r="D35" s="70">
        <f>D36</f>
        <v>0</v>
      </c>
      <c r="E35" s="70">
        <f t="shared" si="2"/>
        <v>1300</v>
      </c>
      <c r="F35" s="115">
        <f t="shared" si="0"/>
        <v>130</v>
      </c>
      <c r="G35" s="115">
        <f t="shared" si="1"/>
      </c>
    </row>
    <row r="36" spans="1:7" ht="33.75" customHeight="1">
      <c r="A36" s="119">
        <v>31010200</v>
      </c>
      <c r="B36" s="123" t="s">
        <v>159</v>
      </c>
      <c r="C36" s="70">
        <v>1000</v>
      </c>
      <c r="D36" s="70">
        <v>0</v>
      </c>
      <c r="E36" s="70">
        <v>1300</v>
      </c>
      <c r="F36" s="115">
        <f t="shared" si="0"/>
        <v>130</v>
      </c>
      <c r="G36" s="115">
        <f t="shared" si="1"/>
      </c>
    </row>
    <row r="37" spans="1:8" s="116" customFormat="1" ht="36.75" customHeight="1">
      <c r="A37" s="130"/>
      <c r="B37" s="124" t="s">
        <v>144</v>
      </c>
      <c r="C37" s="125">
        <f>C33+C24+C15</f>
        <v>63824000</v>
      </c>
      <c r="D37" s="125">
        <f>D33+D24+D15</f>
        <v>13641500</v>
      </c>
      <c r="E37" s="125">
        <f>E33+E24+E15</f>
        <v>16876198.93</v>
      </c>
      <c r="F37" s="115">
        <f t="shared" si="0"/>
        <v>26.44177571133116</v>
      </c>
      <c r="G37" s="115">
        <f t="shared" si="1"/>
        <v>123.7121938936334</v>
      </c>
      <c r="H37" s="92"/>
    </row>
    <row r="38" spans="1:8" s="116" customFormat="1" ht="30" customHeight="1">
      <c r="A38" s="117">
        <v>40000000</v>
      </c>
      <c r="B38" s="124" t="s">
        <v>145</v>
      </c>
      <c r="C38" s="125">
        <f>SUM(C39)</f>
        <v>213577681</v>
      </c>
      <c r="D38" s="125">
        <f>SUM(D39)</f>
        <v>60163603</v>
      </c>
      <c r="E38" s="125">
        <f>SUM(E39)</f>
        <v>55201671.98</v>
      </c>
      <c r="F38" s="115">
        <f t="shared" si="0"/>
        <v>25.84618005099512</v>
      </c>
      <c r="G38" s="115">
        <f t="shared" si="1"/>
        <v>91.75260328075763</v>
      </c>
      <c r="H38" s="92"/>
    </row>
    <row r="39" spans="1:7" ht="30" customHeight="1">
      <c r="A39" s="117">
        <v>41000000</v>
      </c>
      <c r="B39" s="126" t="s">
        <v>189</v>
      </c>
      <c r="C39" s="70">
        <f>SUM(C40,C43)</f>
        <v>213577681</v>
      </c>
      <c r="D39" s="70">
        <f>SUM(D40,D43)</f>
        <v>60163603</v>
      </c>
      <c r="E39" s="70">
        <f>SUM(E40,E43)</f>
        <v>55201671.98</v>
      </c>
      <c r="F39" s="115">
        <f t="shared" si="0"/>
        <v>25.84618005099512</v>
      </c>
      <c r="G39" s="115">
        <f t="shared" si="1"/>
        <v>91.75260328075763</v>
      </c>
    </row>
    <row r="40" spans="1:8" s="116" customFormat="1" ht="30" customHeight="1">
      <c r="A40" s="119">
        <v>41020000</v>
      </c>
      <c r="B40" s="122" t="s">
        <v>190</v>
      </c>
      <c r="C40" s="70">
        <f>C41+C42</f>
        <v>3554881</v>
      </c>
      <c r="D40" s="70">
        <f>D41+D42</f>
        <v>1025500</v>
      </c>
      <c r="E40" s="70">
        <f>E41+E42</f>
        <v>845500</v>
      </c>
      <c r="F40" s="115">
        <f t="shared" si="0"/>
        <v>23.78419980865745</v>
      </c>
      <c r="G40" s="115">
        <f t="shared" si="1"/>
        <v>82.44758654314968</v>
      </c>
      <c r="H40" s="92"/>
    </row>
    <row r="41" spans="1:8" s="116" customFormat="1" ht="30" customHeight="1">
      <c r="A41" s="119">
        <v>41020100</v>
      </c>
      <c r="B41" s="123" t="s">
        <v>200</v>
      </c>
      <c r="C41" s="70">
        <v>2258100</v>
      </c>
      <c r="D41" s="70">
        <v>564600</v>
      </c>
      <c r="E41" s="70">
        <v>564600</v>
      </c>
      <c r="F41" s="115">
        <f t="shared" si="0"/>
        <v>25.003321376378373</v>
      </c>
      <c r="G41" s="115">
        <f t="shared" si="1"/>
        <v>100</v>
      </c>
      <c r="H41" s="92"/>
    </row>
    <row r="42" spans="1:8" s="116" customFormat="1" ht="30" customHeight="1">
      <c r="A42" s="119">
        <v>41020900</v>
      </c>
      <c r="B42" s="123" t="s">
        <v>201</v>
      </c>
      <c r="C42" s="70">
        <v>1296781</v>
      </c>
      <c r="D42" s="70">
        <v>460900</v>
      </c>
      <c r="E42" s="70">
        <v>280900</v>
      </c>
      <c r="F42" s="115">
        <f t="shared" si="0"/>
        <v>21.661329091033878</v>
      </c>
      <c r="G42" s="115">
        <f t="shared" si="1"/>
        <v>60.945975265784334</v>
      </c>
      <c r="H42" s="92"/>
    </row>
    <row r="43" spans="1:9" s="134" customFormat="1" ht="30" customHeight="1">
      <c r="A43" s="119">
        <v>41030000</v>
      </c>
      <c r="B43" s="122" t="s">
        <v>191</v>
      </c>
      <c r="C43" s="70">
        <f>SUM(C44:C50)</f>
        <v>210022800</v>
      </c>
      <c r="D43" s="70">
        <f>SUM(D44:D50)</f>
        <v>59138103</v>
      </c>
      <c r="E43" s="70">
        <f>SUM(E44:E50)</f>
        <v>54356171.98</v>
      </c>
      <c r="F43" s="115">
        <f t="shared" si="0"/>
        <v>25.881081473059115</v>
      </c>
      <c r="G43" s="115">
        <f t="shared" si="1"/>
        <v>91.9139593977169</v>
      </c>
      <c r="H43" s="132"/>
      <c r="I43" s="133">
        <f>E43-D43</f>
        <v>-4781931.020000003</v>
      </c>
    </row>
    <row r="44" spans="1:9" ht="35.25" customHeight="1">
      <c r="A44" s="119">
        <v>41030600</v>
      </c>
      <c r="B44" s="135" t="s">
        <v>173</v>
      </c>
      <c r="C44" s="70">
        <v>54555000</v>
      </c>
      <c r="D44" s="70">
        <v>13202000</v>
      </c>
      <c r="E44" s="70">
        <v>11896004.3</v>
      </c>
      <c r="F44" s="115">
        <f t="shared" si="0"/>
        <v>21.805525249747962</v>
      </c>
      <c r="G44" s="115">
        <f t="shared" si="1"/>
        <v>90.10759203151039</v>
      </c>
      <c r="I44" s="133">
        <f aca="true" t="shared" si="3" ref="I44:I51">E44-D44</f>
        <v>-1305995.6999999993</v>
      </c>
    </row>
    <row r="45" spans="1:9" ht="51" customHeight="1">
      <c r="A45" s="119">
        <v>41030800</v>
      </c>
      <c r="B45" s="135" t="s">
        <v>174</v>
      </c>
      <c r="C45" s="70">
        <v>61627700</v>
      </c>
      <c r="D45" s="70">
        <v>24594462</v>
      </c>
      <c r="E45" s="70">
        <v>21419179.36</v>
      </c>
      <c r="F45" s="115">
        <f t="shared" si="0"/>
        <v>34.755766254460255</v>
      </c>
      <c r="G45" s="115">
        <f t="shared" si="1"/>
        <v>87.08944054153329</v>
      </c>
      <c r="I45" s="133">
        <f t="shared" si="3"/>
        <v>-3175282.6400000006</v>
      </c>
    </row>
    <row r="46" spans="1:9" ht="30" customHeight="1">
      <c r="A46" s="119">
        <v>41031000</v>
      </c>
      <c r="B46" s="135" t="s">
        <v>175</v>
      </c>
      <c r="C46" s="70">
        <v>2724800</v>
      </c>
      <c r="D46" s="70">
        <v>327630</v>
      </c>
      <c r="E46" s="70">
        <v>327630</v>
      </c>
      <c r="F46" s="115">
        <f t="shared" si="0"/>
        <v>12.024001761597182</v>
      </c>
      <c r="G46" s="115">
        <f t="shared" si="1"/>
        <v>100</v>
      </c>
      <c r="I46" s="133">
        <f t="shared" si="3"/>
        <v>0</v>
      </c>
    </row>
    <row r="47" spans="1:9" ht="30" customHeight="1">
      <c r="A47" s="119">
        <v>41033900</v>
      </c>
      <c r="B47" s="135" t="s">
        <v>202</v>
      </c>
      <c r="C47" s="70">
        <v>56692700</v>
      </c>
      <c r="D47" s="70">
        <v>12461500</v>
      </c>
      <c r="E47" s="70">
        <v>12461500</v>
      </c>
      <c r="F47" s="115">
        <f t="shared" si="0"/>
        <v>21.980784122118017</v>
      </c>
      <c r="G47" s="115">
        <f t="shared" si="1"/>
        <v>100</v>
      </c>
      <c r="I47" s="133">
        <f t="shared" si="3"/>
        <v>0</v>
      </c>
    </row>
    <row r="48" spans="1:9" ht="30" customHeight="1">
      <c r="A48" s="119">
        <v>41034200</v>
      </c>
      <c r="B48" s="136" t="s">
        <v>203</v>
      </c>
      <c r="C48" s="70">
        <v>33022300</v>
      </c>
      <c r="D48" s="70">
        <v>7826800</v>
      </c>
      <c r="E48" s="70">
        <v>7826800</v>
      </c>
      <c r="F48" s="115">
        <f t="shared" si="0"/>
        <v>23.70155924935574</v>
      </c>
      <c r="G48" s="115">
        <f t="shared" si="1"/>
        <v>100</v>
      </c>
      <c r="I48" s="133">
        <f t="shared" si="3"/>
        <v>0</v>
      </c>
    </row>
    <row r="49" spans="1:9" ht="30" customHeight="1">
      <c r="A49" s="119">
        <v>41035000</v>
      </c>
      <c r="B49" s="137" t="s">
        <v>146</v>
      </c>
      <c r="C49" s="70">
        <v>387800</v>
      </c>
      <c r="D49" s="70">
        <v>457450</v>
      </c>
      <c r="E49" s="70">
        <v>173444</v>
      </c>
      <c r="F49" s="115">
        <f t="shared" si="0"/>
        <v>44.72511603919546</v>
      </c>
      <c r="G49" s="115">
        <f t="shared" si="1"/>
        <v>37.915400590228444</v>
      </c>
      <c r="I49" s="133">
        <f t="shared" si="3"/>
        <v>-284006</v>
      </c>
    </row>
    <row r="50" spans="1:9" ht="87.75" customHeight="1">
      <c r="A50" s="119">
        <v>41035800</v>
      </c>
      <c r="B50" s="137" t="s">
        <v>176</v>
      </c>
      <c r="C50" s="70">
        <v>1012500</v>
      </c>
      <c r="D50" s="70">
        <v>268261</v>
      </c>
      <c r="E50" s="70">
        <v>251614.32</v>
      </c>
      <c r="F50" s="115">
        <f t="shared" si="0"/>
        <v>24.850797037037037</v>
      </c>
      <c r="G50" s="115">
        <f t="shared" si="1"/>
        <v>93.79459556178497</v>
      </c>
      <c r="I50" s="133">
        <f t="shared" si="3"/>
        <v>-16646.679999999993</v>
      </c>
    </row>
    <row r="51" spans="1:159" s="144" customFormat="1" ht="38.25" customHeight="1" thickBot="1">
      <c r="A51" s="138"/>
      <c r="B51" s="139" t="s">
        <v>147</v>
      </c>
      <c r="C51" s="140">
        <f>SUM(C38,C37)</f>
        <v>277401681</v>
      </c>
      <c r="D51" s="140">
        <f>SUM(D38,D37)</f>
        <v>73805103</v>
      </c>
      <c r="E51" s="140">
        <f>SUM(E38,E37)</f>
        <v>72077870.91</v>
      </c>
      <c r="F51" s="141">
        <f t="shared" si="0"/>
        <v>25.983213457888166</v>
      </c>
      <c r="G51" s="141">
        <f t="shared" si="1"/>
        <v>97.65973893431189</v>
      </c>
      <c r="H51" s="142"/>
      <c r="I51" s="133">
        <f t="shared" si="3"/>
        <v>-1727232.0900000036</v>
      </c>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43"/>
      <c r="DT51" s="143"/>
      <c r="DU51" s="143"/>
      <c r="DV51" s="143"/>
      <c r="DW51" s="143"/>
      <c r="DX51" s="143"/>
      <c r="DY51" s="143"/>
      <c r="DZ51" s="143"/>
      <c r="EA51" s="143"/>
      <c r="EB51" s="143"/>
      <c r="EC51" s="143"/>
      <c r="ED51" s="143"/>
      <c r="EE51" s="143"/>
      <c r="EF51" s="143"/>
      <c r="EG51" s="143"/>
      <c r="EH51" s="143"/>
      <c r="EI51" s="143"/>
      <c r="EJ51" s="143"/>
      <c r="EK51" s="143"/>
      <c r="EL51" s="143"/>
      <c r="EM51" s="143"/>
      <c r="EN51" s="143"/>
      <c r="EO51" s="143"/>
      <c r="EP51" s="143"/>
      <c r="EQ51" s="143"/>
      <c r="ER51" s="143"/>
      <c r="ES51" s="143"/>
      <c r="ET51" s="143"/>
      <c r="EU51" s="143"/>
      <c r="EV51" s="143"/>
      <c r="EW51" s="143"/>
      <c r="EX51" s="143"/>
      <c r="EY51" s="143"/>
      <c r="EZ51" s="143"/>
      <c r="FA51" s="143"/>
      <c r="FB51" s="143"/>
      <c r="FC51" s="143"/>
    </row>
    <row r="52" spans="1:8" s="111" customFormat="1" ht="20.25">
      <c r="A52" s="106"/>
      <c r="B52" s="65" t="s">
        <v>1</v>
      </c>
      <c r="C52" s="145"/>
      <c r="D52" s="145"/>
      <c r="E52" s="146"/>
      <c r="F52" s="147">
        <f t="shared" si="0"/>
      </c>
      <c r="G52" s="148">
        <f t="shared" si="1"/>
      </c>
      <c r="H52" s="110"/>
    </row>
    <row r="53" spans="1:13" s="116" customFormat="1" ht="30.75" customHeight="1">
      <c r="A53" s="149">
        <v>20000000</v>
      </c>
      <c r="B53" s="150" t="s">
        <v>141</v>
      </c>
      <c r="C53" s="114">
        <f>SUM(C56,C54)</f>
        <v>3611500</v>
      </c>
      <c r="D53" s="114">
        <f>SUM(D56,D54)</f>
        <v>3611500</v>
      </c>
      <c r="E53" s="114">
        <f>SUM(E56,E54)</f>
        <v>1279493.36</v>
      </c>
      <c r="F53" s="115">
        <f t="shared" si="0"/>
        <v>35.428308459089024</v>
      </c>
      <c r="G53" s="115">
        <f t="shared" si="1"/>
        <v>35.428308459089024</v>
      </c>
      <c r="H53" s="142"/>
      <c r="I53" s="143"/>
      <c r="J53" s="143"/>
      <c r="K53" s="143"/>
      <c r="L53" s="143"/>
      <c r="M53" s="143"/>
    </row>
    <row r="54" spans="1:13" s="116" customFormat="1" ht="30.75" customHeight="1">
      <c r="A54" s="130">
        <v>21000000</v>
      </c>
      <c r="B54" s="124" t="s">
        <v>207</v>
      </c>
      <c r="C54" s="125">
        <f>SUM(C55)</f>
        <v>0</v>
      </c>
      <c r="D54" s="125">
        <f>SUM(D55)</f>
        <v>0</v>
      </c>
      <c r="E54" s="125">
        <f>SUM(E55)</f>
        <v>935.85</v>
      </c>
      <c r="F54" s="115">
        <f t="shared" si="0"/>
      </c>
      <c r="G54" s="115">
        <f t="shared" si="1"/>
      </c>
      <c r="H54" s="142"/>
      <c r="I54" s="143"/>
      <c r="J54" s="143"/>
      <c r="K54" s="143"/>
      <c r="L54" s="143"/>
      <c r="M54" s="143"/>
    </row>
    <row r="55" spans="1:13" ht="30.75" customHeight="1">
      <c r="A55" s="129">
        <v>21110000</v>
      </c>
      <c r="B55" s="151" t="s">
        <v>206</v>
      </c>
      <c r="C55" s="70">
        <v>0</v>
      </c>
      <c r="D55" s="70">
        <v>0</v>
      </c>
      <c r="E55" s="70">
        <v>935.85</v>
      </c>
      <c r="F55" s="115">
        <f t="shared" si="0"/>
      </c>
      <c r="G55" s="115">
        <f t="shared" si="1"/>
      </c>
      <c r="H55" s="142"/>
      <c r="I55" s="142"/>
      <c r="J55" s="142"/>
      <c r="K55" s="142"/>
      <c r="L55" s="142"/>
      <c r="M55" s="142"/>
    </row>
    <row r="56" spans="1:8" s="116" customFormat="1" ht="30.75" customHeight="1">
      <c r="A56" s="130">
        <v>25000000</v>
      </c>
      <c r="B56" s="124" t="s">
        <v>148</v>
      </c>
      <c r="C56" s="125">
        <f>SUM(C57:C58)</f>
        <v>3611500</v>
      </c>
      <c r="D56" s="125">
        <f>SUM(D57:D58)</f>
        <v>3611500</v>
      </c>
      <c r="E56" s="125">
        <f>SUM(E57:E58)</f>
        <v>1278557.51</v>
      </c>
      <c r="F56" s="115">
        <f t="shared" si="0"/>
        <v>35.40239540357192</v>
      </c>
      <c r="G56" s="115">
        <f t="shared" si="1"/>
        <v>35.40239540357192</v>
      </c>
      <c r="H56" s="92"/>
    </row>
    <row r="57" spans="1:7" ht="30.75" customHeight="1">
      <c r="A57" s="129">
        <v>25010000</v>
      </c>
      <c r="B57" s="152" t="s">
        <v>160</v>
      </c>
      <c r="C57" s="70">
        <v>2392900</v>
      </c>
      <c r="D57" s="70">
        <v>2392900</v>
      </c>
      <c r="E57" s="70">
        <v>677818.41</v>
      </c>
      <c r="F57" s="115">
        <f t="shared" si="0"/>
        <v>28.32623218688621</v>
      </c>
      <c r="G57" s="115">
        <f t="shared" si="1"/>
        <v>28.32623218688621</v>
      </c>
    </row>
    <row r="58" spans="1:7" ht="30.75" customHeight="1">
      <c r="A58" s="129">
        <v>25020000</v>
      </c>
      <c r="B58" s="152" t="s">
        <v>192</v>
      </c>
      <c r="C58" s="70">
        <v>1218600</v>
      </c>
      <c r="D58" s="70">
        <v>1218600</v>
      </c>
      <c r="E58" s="70">
        <v>600739.1</v>
      </c>
      <c r="F58" s="115">
        <f t="shared" si="0"/>
        <v>49.29748071557525</v>
      </c>
      <c r="G58" s="115">
        <f t="shared" si="1"/>
        <v>49.29748071557525</v>
      </c>
    </row>
    <row r="59" spans="1:8" s="116" customFormat="1" ht="36" customHeight="1">
      <c r="A59" s="117"/>
      <c r="B59" s="124" t="s">
        <v>149</v>
      </c>
      <c r="C59" s="125">
        <f>C53</f>
        <v>3611500</v>
      </c>
      <c r="D59" s="125">
        <f>D53</f>
        <v>3611500</v>
      </c>
      <c r="E59" s="125">
        <f>E53</f>
        <v>1279493.36</v>
      </c>
      <c r="F59" s="115">
        <f t="shared" si="0"/>
        <v>35.428308459089024</v>
      </c>
      <c r="G59" s="115">
        <f t="shared" si="1"/>
        <v>35.428308459089024</v>
      </c>
      <c r="H59" s="92"/>
    </row>
    <row r="60" spans="1:8" s="116" customFormat="1" ht="33" customHeight="1">
      <c r="A60" s="117"/>
      <c r="B60" s="130" t="s">
        <v>150</v>
      </c>
      <c r="C60" s="125">
        <f>SUM(C59,C51)</f>
        <v>281013181</v>
      </c>
      <c r="D60" s="125">
        <f>SUM(D59,D51)</f>
        <v>77416603</v>
      </c>
      <c r="E60" s="125">
        <f>SUM(E59,E51)</f>
        <v>73357364.27</v>
      </c>
      <c r="F60" s="115">
        <f t="shared" si="0"/>
        <v>26.104599082845155</v>
      </c>
      <c r="G60" s="115">
        <f t="shared" si="1"/>
        <v>94.75663026702425</v>
      </c>
      <c r="H60" s="92"/>
    </row>
    <row r="61" spans="1:2" ht="18.75">
      <c r="A61" s="89"/>
      <c r="B61" s="153"/>
    </row>
    <row r="62" spans="1:2" ht="18.75">
      <c r="A62" s="89"/>
      <c r="B62" s="153"/>
    </row>
    <row r="63" spans="1:2" ht="18.75">
      <c r="A63" s="89"/>
      <c r="B63" s="153"/>
    </row>
    <row r="64" ht="18.75">
      <c r="A64" s="89"/>
    </row>
    <row r="65" ht="18.75">
      <c r="A65" s="89"/>
    </row>
    <row r="66" ht="18.75">
      <c r="A66" s="89"/>
    </row>
    <row r="67" ht="18.75">
      <c r="A67" s="89"/>
    </row>
    <row r="68" ht="18.75">
      <c r="A68" s="89"/>
    </row>
    <row r="69" ht="18.75">
      <c r="A69" s="89"/>
    </row>
    <row r="70" ht="18.75">
      <c r="A70" s="89"/>
    </row>
    <row r="71" ht="18.75">
      <c r="A71" s="89"/>
    </row>
    <row r="72" ht="18.75">
      <c r="A72" s="89"/>
    </row>
    <row r="73" ht="18.75">
      <c r="A73" s="89"/>
    </row>
    <row r="74" ht="18.75">
      <c r="A74" s="89"/>
    </row>
    <row r="75" ht="18.75">
      <c r="A75" s="89"/>
    </row>
    <row r="76" ht="18.75">
      <c r="A76" s="89"/>
    </row>
    <row r="77" ht="18.75">
      <c r="A77" s="89"/>
    </row>
    <row r="78" ht="18.75">
      <c r="A78" s="89"/>
    </row>
    <row r="79" ht="18.75">
      <c r="A79" s="89"/>
    </row>
    <row r="80" ht="18.75">
      <c r="A80" s="89"/>
    </row>
    <row r="81" ht="18.75">
      <c r="A81" s="89"/>
    </row>
    <row r="82" ht="18.75">
      <c r="A82" s="89"/>
    </row>
    <row r="83" ht="18.75">
      <c r="A83" s="89"/>
    </row>
    <row r="84" ht="18.75">
      <c r="A84" s="89"/>
    </row>
    <row r="85" ht="18.75">
      <c r="A85" s="89"/>
    </row>
    <row r="86" ht="18.75">
      <c r="A86" s="89"/>
    </row>
    <row r="87" ht="18.75">
      <c r="A87" s="89"/>
    </row>
    <row r="88" ht="18.75">
      <c r="A88" s="89"/>
    </row>
    <row r="89" ht="18.75">
      <c r="A89" s="89"/>
    </row>
    <row r="90" ht="18.75">
      <c r="A90" s="89"/>
    </row>
    <row r="91" ht="18.75">
      <c r="A91" s="89"/>
    </row>
    <row r="92" ht="18.75">
      <c r="A92" s="89"/>
    </row>
    <row r="93" ht="18.75">
      <c r="A93" s="89"/>
    </row>
    <row r="94" ht="18.75">
      <c r="A94" s="89"/>
    </row>
    <row r="95" ht="18.75">
      <c r="A95" s="89"/>
    </row>
    <row r="96" ht="18.75">
      <c r="A96" s="89"/>
    </row>
    <row r="97" ht="18.75">
      <c r="A97" s="89"/>
    </row>
    <row r="98" ht="18.75">
      <c r="A98" s="89"/>
    </row>
    <row r="99" ht="18.75">
      <c r="A99" s="89"/>
    </row>
    <row r="100" ht="18.75">
      <c r="A100" s="89"/>
    </row>
    <row r="101" ht="18.75">
      <c r="A101" s="89"/>
    </row>
    <row r="102" ht="18.75">
      <c r="A102" s="89"/>
    </row>
    <row r="103" ht="18.75">
      <c r="A103" s="89"/>
    </row>
    <row r="104" ht="18.75">
      <c r="A104" s="89"/>
    </row>
    <row r="105" ht="18.75">
      <c r="A105" s="89"/>
    </row>
    <row r="106" ht="18.75">
      <c r="A106" s="89"/>
    </row>
    <row r="107" ht="18.75">
      <c r="A107" s="89"/>
    </row>
    <row r="108" ht="18.75">
      <c r="A108" s="89"/>
    </row>
    <row r="109" ht="18.75">
      <c r="A109" s="89"/>
    </row>
    <row r="110" ht="18.75">
      <c r="A110" s="89"/>
    </row>
    <row r="111" ht="18.75">
      <c r="A111" s="89"/>
    </row>
    <row r="112" ht="18.75">
      <c r="A112" s="89"/>
    </row>
    <row r="113" ht="18.75">
      <c r="A113" s="89"/>
    </row>
    <row r="114" ht="18.75">
      <c r="A114" s="89"/>
    </row>
    <row r="115" ht="18.75">
      <c r="A115" s="89"/>
    </row>
    <row r="116" ht="18.75">
      <c r="A116" s="89"/>
    </row>
    <row r="117" ht="18.75">
      <c r="A117" s="89"/>
    </row>
    <row r="118" ht="18.75">
      <c r="A118" s="89"/>
    </row>
    <row r="119" ht="18.75">
      <c r="A119" s="89"/>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7"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O167"/>
  <sheetViews>
    <sheetView tabSelected="1" view="pageBreakPreview" zoomScale="50" zoomScaleNormal="50" zoomScaleSheetLayoutView="50" zoomScalePageLayoutView="0" workbookViewId="0" topLeftCell="A1">
      <pane xSplit="1" ySplit="3" topLeftCell="B37" activePane="bottomRight" state="frozen"/>
      <selection pane="topLeft" activeCell="A1" sqref="A1"/>
      <selection pane="topRight" activeCell="B1" sqref="B1"/>
      <selection pane="bottomLeft" activeCell="A4" sqref="A4"/>
      <selection pane="bottomRight" activeCell="E108" sqref="E108"/>
    </sheetView>
  </sheetViews>
  <sheetFormatPr defaultColWidth="9.00390625" defaultRowHeight="12.75"/>
  <cols>
    <col min="1" max="1" width="12.375" style="58" customWidth="1"/>
    <col min="2" max="2" width="172.25390625" style="59" customWidth="1"/>
    <col min="3" max="3" width="19.375" style="35" customWidth="1"/>
    <col min="4" max="4" width="23.875" style="35" customWidth="1"/>
    <col min="5" max="5" width="25.875" style="35" customWidth="1"/>
    <col min="6" max="6" width="24.75390625" style="35" customWidth="1"/>
    <col min="7" max="7" width="21.875" style="35" customWidth="1"/>
    <col min="8" max="8" width="5.25390625" style="3" customWidth="1"/>
    <col min="9" max="9" width="13.25390625" style="34" bestFit="1" customWidth="1"/>
    <col min="10" max="10" width="15.375" style="34" customWidth="1"/>
    <col min="11" max="249" width="9.125" style="34" customWidth="1"/>
    <col min="250" max="16384" width="9.125" style="35" customWidth="1"/>
  </cols>
  <sheetData>
    <row r="1" spans="1:249" s="5" customFormat="1" ht="18.75">
      <c r="A1" s="1">
        <v>1</v>
      </c>
      <c r="B1" s="2">
        <v>2</v>
      </c>
      <c r="C1" s="1">
        <v>3</v>
      </c>
      <c r="D1" s="2">
        <v>4</v>
      </c>
      <c r="E1" s="1">
        <v>5</v>
      </c>
      <c r="F1" s="1">
        <v>6</v>
      </c>
      <c r="G1" s="1">
        <v>7</v>
      </c>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row>
    <row r="2" spans="1:249" s="8" customFormat="1" ht="30.75" customHeight="1">
      <c r="A2" s="155" t="s">
        <v>2</v>
      </c>
      <c r="B2" s="156"/>
      <c r="C2" s="156"/>
      <c r="D2" s="156"/>
      <c r="E2" s="156"/>
      <c r="F2" s="156"/>
      <c r="G2" s="157"/>
      <c r="H2" s="6"/>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row>
    <row r="3" spans="1:249" s="10" customFormat="1" ht="28.5" customHeight="1">
      <c r="A3" s="158" t="s">
        <v>0</v>
      </c>
      <c r="B3" s="159"/>
      <c r="C3" s="159"/>
      <c r="D3" s="159"/>
      <c r="E3" s="159"/>
      <c r="F3" s="159"/>
      <c r="G3" s="160"/>
      <c r="H3" s="6"/>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row>
    <row r="4" spans="1:249" s="14" customFormat="1" ht="27" customHeight="1">
      <c r="A4" s="11" t="s">
        <v>3</v>
      </c>
      <c r="B4" s="12" t="s">
        <v>4</v>
      </c>
      <c r="C4" s="71">
        <v>2175406</v>
      </c>
      <c r="D4" s="46">
        <v>817640</v>
      </c>
      <c r="E4" s="46">
        <v>468759.11</v>
      </c>
      <c r="F4" s="72">
        <f>SUM(E4/C4*100)</f>
        <v>21.548120672646853</v>
      </c>
      <c r="G4" s="72">
        <f>SUM(E4/D4*100)</f>
        <v>57.33074580499975</v>
      </c>
      <c r="H4" s="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row>
    <row r="5" spans="1:249" s="14" customFormat="1" ht="22.5" customHeight="1">
      <c r="A5" s="15" t="s">
        <v>5</v>
      </c>
      <c r="B5" s="16" t="s">
        <v>6</v>
      </c>
      <c r="C5" s="17">
        <f>SUM(C6:C13)</f>
        <v>78675774</v>
      </c>
      <c r="D5" s="17">
        <f>SUM(D6:D13)</f>
        <v>21553286</v>
      </c>
      <c r="E5" s="17">
        <f>SUM(E6:E13)</f>
        <v>21303215.609999996</v>
      </c>
      <c r="F5" s="72">
        <f aca="true" t="shared" si="0" ref="F5:F68">SUM(E5/C5*100)</f>
        <v>27.077224063915782</v>
      </c>
      <c r="G5" s="72">
        <f aca="true" t="shared" si="1" ref="G5:G68">SUM(E5/D5*100)</f>
        <v>98.83975747363996</v>
      </c>
      <c r="H5" s="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row>
    <row r="6" spans="1:249" s="14" customFormat="1" ht="24.75" customHeight="1">
      <c r="A6" s="18" t="s">
        <v>7</v>
      </c>
      <c r="B6" s="19" t="s">
        <v>178</v>
      </c>
      <c r="C6" s="28">
        <v>74731854</v>
      </c>
      <c r="D6" s="20">
        <v>20640391</v>
      </c>
      <c r="E6" s="20">
        <v>20406984.86</v>
      </c>
      <c r="F6" s="73">
        <f t="shared" si="0"/>
        <v>27.30694311424416</v>
      </c>
      <c r="G6" s="73">
        <f t="shared" si="1"/>
        <v>98.86917772051895</v>
      </c>
      <c r="H6" s="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row>
    <row r="7" spans="1:249" s="14" customFormat="1" ht="25.5" customHeight="1">
      <c r="A7" s="18" t="s">
        <v>8</v>
      </c>
      <c r="B7" s="19" t="s">
        <v>179</v>
      </c>
      <c r="C7" s="28">
        <v>1012500</v>
      </c>
      <c r="D7" s="20">
        <v>268261</v>
      </c>
      <c r="E7" s="20">
        <v>251614.32</v>
      </c>
      <c r="F7" s="73">
        <f t="shared" si="0"/>
        <v>24.850797037037037</v>
      </c>
      <c r="G7" s="73">
        <f t="shared" si="1"/>
        <v>93.79459556178497</v>
      </c>
      <c r="H7" s="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row>
    <row r="8" spans="1:249" s="14" customFormat="1" ht="25.5" customHeight="1">
      <c r="A8" s="18" t="s">
        <v>9</v>
      </c>
      <c r="B8" s="19" t="s">
        <v>10</v>
      </c>
      <c r="C8" s="28">
        <v>849207</v>
      </c>
      <c r="D8" s="20">
        <v>213300</v>
      </c>
      <c r="E8" s="20">
        <v>213294.58</v>
      </c>
      <c r="F8" s="73">
        <f t="shared" si="0"/>
        <v>25.116912601992208</v>
      </c>
      <c r="G8" s="73">
        <f t="shared" si="1"/>
        <v>99.99745897796531</v>
      </c>
      <c r="H8" s="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row>
    <row r="9" spans="1:249" s="14" customFormat="1" ht="25.5" customHeight="1">
      <c r="A9" s="18" t="s">
        <v>11</v>
      </c>
      <c r="B9" s="19" t="s">
        <v>180</v>
      </c>
      <c r="C9" s="28">
        <v>827188</v>
      </c>
      <c r="D9" s="20">
        <v>187585</v>
      </c>
      <c r="E9" s="20">
        <v>187580.97</v>
      </c>
      <c r="F9" s="73">
        <f t="shared" si="0"/>
        <v>22.676945265163422</v>
      </c>
      <c r="G9" s="73">
        <f t="shared" si="1"/>
        <v>99.9978516405896</v>
      </c>
      <c r="H9" s="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row>
    <row r="10" spans="1:249" s="14" customFormat="1" ht="25.5" customHeight="1">
      <c r="A10" s="18" t="s">
        <v>12</v>
      </c>
      <c r="B10" s="19" t="s">
        <v>181</v>
      </c>
      <c r="C10" s="28">
        <v>713090</v>
      </c>
      <c r="D10" s="20">
        <v>161998</v>
      </c>
      <c r="E10" s="20">
        <v>161994.5</v>
      </c>
      <c r="F10" s="73">
        <f t="shared" si="0"/>
        <v>22.717258691048816</v>
      </c>
      <c r="G10" s="73">
        <f t="shared" si="1"/>
        <v>99.99783947949975</v>
      </c>
      <c r="H10" s="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row>
    <row r="11" spans="1:249" s="14" customFormat="1" ht="25.5" customHeight="1">
      <c r="A11" s="18" t="s">
        <v>13</v>
      </c>
      <c r="B11" s="19" t="s">
        <v>14</v>
      </c>
      <c r="C11" s="28">
        <v>296255</v>
      </c>
      <c r="D11" s="20">
        <v>57260</v>
      </c>
      <c r="E11" s="20">
        <v>57256.75</v>
      </c>
      <c r="F11" s="73">
        <f t="shared" si="0"/>
        <v>19.326846804273345</v>
      </c>
      <c r="G11" s="73">
        <f t="shared" si="1"/>
        <v>99.99432413552218</v>
      </c>
      <c r="H11" s="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row>
    <row r="12" spans="1:249" s="14" customFormat="1" ht="25.5" customHeight="1">
      <c r="A12" s="18" t="s">
        <v>209</v>
      </c>
      <c r="B12" s="19" t="s">
        <v>210</v>
      </c>
      <c r="C12" s="28">
        <v>216720</v>
      </c>
      <c r="D12" s="20">
        <v>22681</v>
      </c>
      <c r="E12" s="20">
        <v>22679.63</v>
      </c>
      <c r="F12" s="73">
        <f t="shared" si="0"/>
        <v>10.464945551864158</v>
      </c>
      <c r="G12" s="73">
        <f t="shared" si="1"/>
        <v>99.99395970195319</v>
      </c>
      <c r="H12" s="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row>
    <row r="13" spans="1:249" s="14" customFormat="1" ht="30" customHeight="1">
      <c r="A13" s="18" t="s">
        <v>15</v>
      </c>
      <c r="B13" s="19" t="s">
        <v>182</v>
      </c>
      <c r="C13" s="28">
        <v>28960</v>
      </c>
      <c r="D13" s="20">
        <v>1810</v>
      </c>
      <c r="E13" s="20">
        <v>1810</v>
      </c>
      <c r="F13" s="73">
        <f t="shared" si="0"/>
        <v>6.25</v>
      </c>
      <c r="G13" s="73">
        <f t="shared" si="1"/>
        <v>100</v>
      </c>
      <c r="H13" s="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row>
    <row r="14" spans="1:249" s="14" customFormat="1" ht="27.75" customHeight="1">
      <c r="A14" s="15" t="s">
        <v>16</v>
      </c>
      <c r="B14" s="16" t="s">
        <v>17</v>
      </c>
      <c r="C14" s="17">
        <f>SUM(C15:C18)</f>
        <v>47337181</v>
      </c>
      <c r="D14" s="17">
        <f>SUM(D15:D18)</f>
        <v>12051152</v>
      </c>
      <c r="E14" s="17">
        <f>SUM(E15:E18)</f>
        <v>11889148.170000002</v>
      </c>
      <c r="F14" s="72">
        <f t="shared" si="0"/>
        <v>25.11587703120725</v>
      </c>
      <c r="G14" s="72">
        <f t="shared" si="1"/>
        <v>98.65569839298352</v>
      </c>
      <c r="H14" s="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row>
    <row r="15" spans="1:249" s="14" customFormat="1" ht="24" customHeight="1">
      <c r="A15" s="18" t="s">
        <v>18</v>
      </c>
      <c r="B15" s="21" t="s">
        <v>19</v>
      </c>
      <c r="C15" s="28">
        <v>33135545</v>
      </c>
      <c r="D15" s="20">
        <v>8627441</v>
      </c>
      <c r="E15" s="20">
        <v>8575994.48</v>
      </c>
      <c r="F15" s="73">
        <f t="shared" si="0"/>
        <v>25.881555531982347</v>
      </c>
      <c r="G15" s="73">
        <f t="shared" si="1"/>
        <v>99.40368737381108</v>
      </c>
      <c r="H15" s="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row>
    <row r="16" spans="1:249" s="14" customFormat="1" ht="24" customHeight="1">
      <c r="A16" s="18" t="s">
        <v>177</v>
      </c>
      <c r="B16" s="19" t="s">
        <v>183</v>
      </c>
      <c r="C16" s="28">
        <v>13340536</v>
      </c>
      <c r="D16" s="20">
        <v>3203911</v>
      </c>
      <c r="E16" s="20">
        <v>3097380.8</v>
      </c>
      <c r="F16" s="73">
        <f t="shared" si="0"/>
        <v>23.21781373701926</v>
      </c>
      <c r="G16" s="73">
        <f t="shared" si="1"/>
        <v>96.67499502951237</v>
      </c>
      <c r="H16" s="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row>
    <row r="17" spans="1:249" s="14" customFormat="1" ht="24" customHeight="1">
      <c r="A17" s="18" t="s">
        <v>20</v>
      </c>
      <c r="B17" s="21" t="s">
        <v>21</v>
      </c>
      <c r="C17" s="28">
        <v>65000</v>
      </c>
      <c r="D17" s="20">
        <v>14000</v>
      </c>
      <c r="E17" s="20">
        <v>10000</v>
      </c>
      <c r="F17" s="73">
        <f t="shared" si="0"/>
        <v>15.384615384615385</v>
      </c>
      <c r="G17" s="73">
        <f t="shared" si="1"/>
        <v>71.42857142857143</v>
      </c>
      <c r="H17" s="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row>
    <row r="18" spans="1:249" s="14" customFormat="1" ht="24" customHeight="1">
      <c r="A18" s="18" t="s">
        <v>22</v>
      </c>
      <c r="B18" s="21" t="s">
        <v>23</v>
      </c>
      <c r="C18" s="28">
        <v>796100</v>
      </c>
      <c r="D18" s="20">
        <v>205800</v>
      </c>
      <c r="E18" s="20">
        <v>205772.89</v>
      </c>
      <c r="F18" s="73">
        <f t="shared" si="0"/>
        <v>25.847618389649547</v>
      </c>
      <c r="G18" s="73">
        <f t="shared" si="1"/>
        <v>99.98682701652089</v>
      </c>
      <c r="H18" s="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row>
    <row r="19" spans="1:249" s="14" customFormat="1" ht="27.75" customHeight="1">
      <c r="A19" s="15" t="s">
        <v>24</v>
      </c>
      <c r="B19" s="16" t="s">
        <v>25</v>
      </c>
      <c r="C19" s="17">
        <f>SUM(C20:C53)</f>
        <v>125190200</v>
      </c>
      <c r="D19" s="17">
        <f>SUM(D20:D53)</f>
        <v>38626719.11</v>
      </c>
      <c r="E19" s="17">
        <f>SUM(E20:E53)</f>
        <v>34603123.45</v>
      </c>
      <c r="F19" s="72">
        <f t="shared" si="0"/>
        <v>27.640441064875688</v>
      </c>
      <c r="G19" s="72">
        <f t="shared" si="1"/>
        <v>89.58338747709396</v>
      </c>
      <c r="H19" s="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row>
    <row r="20" spans="1:249" s="14" customFormat="1" ht="44.25" customHeight="1">
      <c r="A20" s="18" t="s">
        <v>26</v>
      </c>
      <c r="B20" s="21" t="s">
        <v>27</v>
      </c>
      <c r="C20" s="28">
        <v>9105000</v>
      </c>
      <c r="D20" s="20">
        <v>2445000</v>
      </c>
      <c r="E20" s="20">
        <v>799040.43</v>
      </c>
      <c r="F20" s="73">
        <f t="shared" si="0"/>
        <v>8.775842174629325</v>
      </c>
      <c r="G20" s="73">
        <f t="shared" si="1"/>
        <v>32.68059018404908</v>
      </c>
      <c r="H20" s="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row>
    <row r="21" spans="1:249" s="14" customFormat="1" ht="42" customHeight="1">
      <c r="A21" s="22" t="s">
        <v>28</v>
      </c>
      <c r="B21" s="23" t="s">
        <v>29</v>
      </c>
      <c r="C21" s="28">
        <v>548300</v>
      </c>
      <c r="D21" s="24">
        <v>0</v>
      </c>
      <c r="E21" s="24">
        <v>0</v>
      </c>
      <c r="F21" s="73">
        <f t="shared" si="0"/>
        <v>0</v>
      </c>
      <c r="G21" s="73">
        <v>0</v>
      </c>
      <c r="H21" s="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row>
    <row r="22" spans="1:249" s="26" customFormat="1" ht="189" customHeight="1">
      <c r="A22" s="18" t="s">
        <v>30</v>
      </c>
      <c r="B22" s="27" t="s">
        <v>31</v>
      </c>
      <c r="C22" s="28">
        <v>825000</v>
      </c>
      <c r="D22" s="20">
        <v>300000</v>
      </c>
      <c r="E22" s="20">
        <v>121353.64</v>
      </c>
      <c r="F22" s="73">
        <f t="shared" si="0"/>
        <v>14.70953212121212</v>
      </c>
      <c r="G22" s="73">
        <f t="shared" si="1"/>
        <v>40.451213333333335</v>
      </c>
      <c r="H22" s="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row>
    <row r="23" spans="1:249" s="26" customFormat="1" ht="52.5" customHeight="1">
      <c r="A23" s="29" t="s">
        <v>32</v>
      </c>
      <c r="B23" s="30" t="s">
        <v>33</v>
      </c>
      <c r="C23" s="28">
        <v>2800</v>
      </c>
      <c r="D23" s="20">
        <v>0</v>
      </c>
      <c r="E23" s="20">
        <v>0</v>
      </c>
      <c r="F23" s="73">
        <f t="shared" si="0"/>
        <v>0</v>
      </c>
      <c r="G23" s="73">
        <v>0</v>
      </c>
      <c r="H23" s="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row>
    <row r="24" spans="1:249" s="14" customFormat="1" ht="42" customHeight="1">
      <c r="A24" s="22" t="s">
        <v>34</v>
      </c>
      <c r="B24" s="23" t="s">
        <v>35</v>
      </c>
      <c r="C24" s="28">
        <v>1535000</v>
      </c>
      <c r="D24" s="31">
        <v>576762</v>
      </c>
      <c r="E24" s="31">
        <v>133563.97</v>
      </c>
      <c r="F24" s="73">
        <f t="shared" si="0"/>
        <v>8.701235830618891</v>
      </c>
      <c r="G24" s="73">
        <f t="shared" si="1"/>
        <v>23.157553722332608</v>
      </c>
      <c r="H24" s="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row>
    <row r="25" spans="1:249" s="14" customFormat="1" ht="48.75" customHeight="1">
      <c r="A25" s="18" t="s">
        <v>36</v>
      </c>
      <c r="B25" s="25" t="s">
        <v>37</v>
      </c>
      <c r="C25" s="28">
        <v>403100</v>
      </c>
      <c r="D25" s="24">
        <v>0</v>
      </c>
      <c r="E25" s="24">
        <v>0</v>
      </c>
      <c r="F25" s="73">
        <f t="shared" si="0"/>
        <v>0</v>
      </c>
      <c r="G25" s="73">
        <v>0</v>
      </c>
      <c r="H25" s="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row>
    <row r="26" spans="1:249" s="14" customFormat="1" ht="98.25" customHeight="1">
      <c r="A26" s="18" t="s">
        <v>38</v>
      </c>
      <c r="B26" s="27" t="s">
        <v>39</v>
      </c>
      <c r="C26" s="28">
        <v>1240000</v>
      </c>
      <c r="D26" s="24">
        <v>680000</v>
      </c>
      <c r="E26" s="24">
        <v>25044.45</v>
      </c>
      <c r="F26" s="73">
        <f t="shared" si="0"/>
        <v>2.0197137096774194</v>
      </c>
      <c r="G26" s="73">
        <f t="shared" si="1"/>
        <v>3.683007352941176</v>
      </c>
      <c r="H26" s="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row>
    <row r="27" spans="1:249" s="14" customFormat="1" ht="74.25" customHeight="1">
      <c r="A27" s="18" t="s">
        <v>40</v>
      </c>
      <c r="B27" s="27" t="s">
        <v>41</v>
      </c>
      <c r="C27" s="28">
        <v>61200</v>
      </c>
      <c r="D27" s="20">
        <v>0</v>
      </c>
      <c r="E27" s="20">
        <v>0</v>
      </c>
      <c r="F27" s="73">
        <f t="shared" si="0"/>
        <v>0</v>
      </c>
      <c r="G27" s="73">
        <v>0</v>
      </c>
      <c r="H27" s="32"/>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row>
    <row r="28" spans="1:249" s="14" customFormat="1" ht="36" customHeight="1">
      <c r="A28" s="29" t="s">
        <v>42</v>
      </c>
      <c r="B28" s="33" t="s">
        <v>43</v>
      </c>
      <c r="C28" s="28">
        <v>350000</v>
      </c>
      <c r="D28" s="20">
        <v>87600</v>
      </c>
      <c r="E28" s="20">
        <v>87536.77</v>
      </c>
      <c r="F28" s="73">
        <f t="shared" si="0"/>
        <v>25.010505714285713</v>
      </c>
      <c r="G28" s="73">
        <f t="shared" si="1"/>
        <v>99.9278196347032</v>
      </c>
      <c r="H28" s="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row>
    <row r="29" spans="1:249" s="14" customFormat="1" ht="25.5" customHeight="1">
      <c r="A29" s="29" t="s">
        <v>44</v>
      </c>
      <c r="B29" s="33" t="s">
        <v>45</v>
      </c>
      <c r="C29" s="28">
        <v>995000</v>
      </c>
      <c r="D29" s="31">
        <v>245000</v>
      </c>
      <c r="E29" s="31">
        <v>57813.62</v>
      </c>
      <c r="F29" s="73">
        <f t="shared" si="0"/>
        <v>5.810414070351759</v>
      </c>
      <c r="G29" s="73">
        <f t="shared" si="1"/>
        <v>23.597395918367347</v>
      </c>
      <c r="H29" s="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row>
    <row r="30" spans="1:249" s="14" customFormat="1" ht="25.5" customHeight="1">
      <c r="A30" s="29" t="s">
        <v>46</v>
      </c>
      <c r="B30" s="33" t="s">
        <v>47</v>
      </c>
      <c r="C30" s="28">
        <v>64600</v>
      </c>
      <c r="D30" s="31">
        <v>0</v>
      </c>
      <c r="E30" s="31">
        <v>0</v>
      </c>
      <c r="F30" s="73">
        <f t="shared" si="0"/>
        <v>0</v>
      </c>
      <c r="G30" s="73">
        <v>0</v>
      </c>
      <c r="H30" s="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row>
    <row r="31" spans="1:249" s="14" customFormat="1" ht="33" customHeight="1">
      <c r="A31" s="29" t="s">
        <v>48</v>
      </c>
      <c r="B31" s="30" t="s">
        <v>49</v>
      </c>
      <c r="C31" s="28">
        <v>519000</v>
      </c>
      <c r="D31" s="31">
        <v>86500</v>
      </c>
      <c r="E31" s="31">
        <v>67922.17</v>
      </c>
      <c r="F31" s="73">
        <f t="shared" si="0"/>
        <v>13.08712331406551</v>
      </c>
      <c r="G31" s="73">
        <f t="shared" si="1"/>
        <v>78.52273988439306</v>
      </c>
      <c r="H31" s="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row>
    <row r="32" spans="1:249" s="14" customFormat="1" ht="33" customHeight="1">
      <c r="A32" s="29" t="s">
        <v>50</v>
      </c>
      <c r="B32" s="30" t="s">
        <v>51</v>
      </c>
      <c r="C32" s="28">
        <v>305000</v>
      </c>
      <c r="D32" s="31">
        <v>76480</v>
      </c>
      <c r="E32" s="31">
        <v>71047.24</v>
      </c>
      <c r="F32" s="73">
        <f t="shared" si="0"/>
        <v>23.294177049180327</v>
      </c>
      <c r="G32" s="73">
        <f t="shared" si="1"/>
        <v>92.8964958158996</v>
      </c>
      <c r="H32" s="3">
        <v>3</v>
      </c>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row>
    <row r="33" spans="1:249" s="14" customFormat="1" ht="25.5" customHeight="1">
      <c r="A33" s="29" t="s">
        <v>52</v>
      </c>
      <c r="B33" s="30" t="s">
        <v>53</v>
      </c>
      <c r="C33" s="28">
        <v>23042000</v>
      </c>
      <c r="D33" s="31">
        <v>5495000</v>
      </c>
      <c r="E33" s="31">
        <v>5368525.48</v>
      </c>
      <c r="F33" s="73">
        <f t="shared" si="0"/>
        <v>23.29886936897839</v>
      </c>
      <c r="G33" s="73">
        <f t="shared" si="1"/>
        <v>97.69837088262058</v>
      </c>
      <c r="H33" s="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row>
    <row r="34" spans="1:249" s="14" customFormat="1" ht="25.5" customHeight="1">
      <c r="A34" s="29" t="s">
        <v>54</v>
      </c>
      <c r="B34" s="30" t="s">
        <v>55</v>
      </c>
      <c r="C34" s="28">
        <v>2970000</v>
      </c>
      <c r="D34" s="31">
        <v>690900</v>
      </c>
      <c r="E34" s="31">
        <v>665952.58</v>
      </c>
      <c r="F34" s="73">
        <f t="shared" si="0"/>
        <v>22.42264579124579</v>
      </c>
      <c r="G34" s="73">
        <f t="shared" si="1"/>
        <v>96.38914169923288</v>
      </c>
      <c r="H34" s="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row>
    <row r="35" spans="1:249" s="14" customFormat="1" ht="25.5" customHeight="1">
      <c r="A35" s="29" t="s">
        <v>56</v>
      </c>
      <c r="B35" s="30" t="s">
        <v>57</v>
      </c>
      <c r="C35" s="28">
        <v>5264000</v>
      </c>
      <c r="D35" s="31">
        <v>833200</v>
      </c>
      <c r="E35" s="31">
        <v>567118.86</v>
      </c>
      <c r="F35" s="73">
        <f t="shared" si="0"/>
        <v>10.773534574468085</v>
      </c>
      <c r="G35" s="73">
        <f t="shared" si="1"/>
        <v>68.06515362457993</v>
      </c>
      <c r="H35" s="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row>
    <row r="36" spans="1:249" s="14" customFormat="1" ht="25.5" customHeight="1">
      <c r="A36" s="29" t="s">
        <v>58</v>
      </c>
      <c r="B36" s="30" t="s">
        <v>59</v>
      </c>
      <c r="C36" s="28">
        <v>897000</v>
      </c>
      <c r="D36" s="31">
        <v>169100</v>
      </c>
      <c r="E36" s="31">
        <v>40860.29</v>
      </c>
      <c r="F36" s="73">
        <f t="shared" si="0"/>
        <v>4.555216276477146</v>
      </c>
      <c r="G36" s="73">
        <f t="shared" si="1"/>
        <v>24.163388527498523</v>
      </c>
      <c r="H36" s="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row>
    <row r="37" spans="1:249" s="14" customFormat="1" ht="25.5" customHeight="1">
      <c r="A37" s="29" t="s">
        <v>60</v>
      </c>
      <c r="B37" s="30" t="s">
        <v>61</v>
      </c>
      <c r="C37" s="28">
        <v>80000</v>
      </c>
      <c r="D37" s="31">
        <v>6300</v>
      </c>
      <c r="E37" s="31">
        <v>5200.26</v>
      </c>
      <c r="F37" s="73">
        <f t="shared" si="0"/>
        <v>6.500325</v>
      </c>
      <c r="G37" s="73">
        <f t="shared" si="1"/>
        <v>82.54380952380953</v>
      </c>
      <c r="H37" s="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row>
    <row r="38" spans="1:249" s="14" customFormat="1" ht="25.5" customHeight="1">
      <c r="A38" s="29" t="s">
        <v>62</v>
      </c>
      <c r="B38" s="30" t="s">
        <v>63</v>
      </c>
      <c r="C38" s="28">
        <v>10573000</v>
      </c>
      <c r="D38" s="31">
        <v>2172900</v>
      </c>
      <c r="E38" s="31">
        <v>2080025.9</v>
      </c>
      <c r="F38" s="73">
        <f t="shared" si="0"/>
        <v>19.67299631135912</v>
      </c>
      <c r="G38" s="73">
        <f t="shared" si="1"/>
        <v>95.72579962262414</v>
      </c>
      <c r="H38" s="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row>
    <row r="39" spans="1:249" s="14" customFormat="1" ht="25.5" customHeight="1">
      <c r="A39" s="29" t="s">
        <v>64</v>
      </c>
      <c r="B39" s="30" t="s">
        <v>65</v>
      </c>
      <c r="C39" s="28">
        <v>47927700</v>
      </c>
      <c r="D39" s="31">
        <v>20347700</v>
      </c>
      <c r="E39" s="31">
        <v>20282363.25</v>
      </c>
      <c r="F39" s="73">
        <f t="shared" si="0"/>
        <v>42.31866592805413</v>
      </c>
      <c r="G39" s="73">
        <f t="shared" si="1"/>
        <v>99.67889859787593</v>
      </c>
      <c r="H39" s="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row>
    <row r="40" spans="1:249" s="14" customFormat="1" ht="46.5" customHeight="1">
      <c r="A40" s="29" t="s">
        <v>66</v>
      </c>
      <c r="B40" s="30" t="s">
        <v>67</v>
      </c>
      <c r="C40" s="28">
        <v>1644800</v>
      </c>
      <c r="D40" s="31">
        <v>327630</v>
      </c>
      <c r="E40" s="31">
        <v>273100</v>
      </c>
      <c r="F40" s="73">
        <f t="shared" si="0"/>
        <v>16.60384241245136</v>
      </c>
      <c r="G40" s="73">
        <f t="shared" si="1"/>
        <v>83.35622500991973</v>
      </c>
      <c r="H40" s="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row>
    <row r="41" spans="1:249" s="14" customFormat="1" ht="29.25" customHeight="1">
      <c r="A41" s="29" t="s">
        <v>68</v>
      </c>
      <c r="B41" s="30" t="s">
        <v>69</v>
      </c>
      <c r="C41" s="28">
        <v>250400</v>
      </c>
      <c r="D41" s="31">
        <v>50781.12</v>
      </c>
      <c r="E41" s="31">
        <v>50781.12</v>
      </c>
      <c r="F41" s="73">
        <f t="shared" si="0"/>
        <v>20.28</v>
      </c>
      <c r="G41" s="73">
        <f t="shared" si="1"/>
        <v>100</v>
      </c>
      <c r="H41" s="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row>
    <row r="42" spans="1:249" s="14" customFormat="1" ht="25.5" customHeight="1">
      <c r="A42" s="29" t="s">
        <v>197</v>
      </c>
      <c r="B42" s="30" t="s">
        <v>198</v>
      </c>
      <c r="C42" s="28">
        <v>1965000</v>
      </c>
      <c r="D42" s="31">
        <v>496140</v>
      </c>
      <c r="E42" s="31">
        <v>432161.05</v>
      </c>
      <c r="F42" s="73">
        <f t="shared" si="0"/>
        <v>21.99292875318066</v>
      </c>
      <c r="G42" s="73">
        <f t="shared" si="1"/>
        <v>87.10465795944693</v>
      </c>
      <c r="H42" s="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row>
    <row r="43" spans="1:249" s="14" customFormat="1" ht="25.5" customHeight="1">
      <c r="A43" s="29" t="s">
        <v>70</v>
      </c>
      <c r="B43" s="30" t="s">
        <v>71</v>
      </c>
      <c r="C43" s="28">
        <v>37800</v>
      </c>
      <c r="D43" s="31">
        <v>3850</v>
      </c>
      <c r="E43" s="31">
        <v>3844</v>
      </c>
      <c r="F43" s="73">
        <f t="shared" si="0"/>
        <v>10.16931216931217</v>
      </c>
      <c r="G43" s="73">
        <f t="shared" si="1"/>
        <v>99.84415584415585</v>
      </c>
      <c r="H43" s="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row>
    <row r="44" spans="1:249" s="14" customFormat="1" ht="25.5" customHeight="1">
      <c r="A44" s="29" t="s">
        <v>72</v>
      </c>
      <c r="B44" s="30" t="s">
        <v>73</v>
      </c>
      <c r="C44" s="28">
        <v>43500</v>
      </c>
      <c r="D44" s="31">
        <v>0</v>
      </c>
      <c r="E44" s="31">
        <v>0</v>
      </c>
      <c r="F44" s="73">
        <f t="shared" si="0"/>
        <v>0</v>
      </c>
      <c r="G44" s="73">
        <v>0</v>
      </c>
      <c r="H44" s="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row>
    <row r="45" spans="1:249" s="14" customFormat="1" ht="25.5" customHeight="1">
      <c r="A45" s="29" t="s">
        <v>74</v>
      </c>
      <c r="B45" s="30" t="s">
        <v>75</v>
      </c>
      <c r="C45" s="28">
        <v>401800</v>
      </c>
      <c r="D45" s="31">
        <v>129704.71</v>
      </c>
      <c r="E45" s="31">
        <v>106420.42</v>
      </c>
      <c r="F45" s="73">
        <f t="shared" si="0"/>
        <v>26.48591836734694</v>
      </c>
      <c r="G45" s="73">
        <f t="shared" si="1"/>
        <v>82.04823093933905</v>
      </c>
      <c r="H45" s="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row>
    <row r="46" spans="1:249" s="14" customFormat="1" ht="25.5" customHeight="1">
      <c r="A46" s="29" t="s">
        <v>76</v>
      </c>
      <c r="B46" s="30" t="s">
        <v>77</v>
      </c>
      <c r="C46" s="28">
        <v>2700</v>
      </c>
      <c r="D46" s="31">
        <v>0</v>
      </c>
      <c r="E46" s="31">
        <v>0</v>
      </c>
      <c r="F46" s="73">
        <f t="shared" si="0"/>
        <v>0</v>
      </c>
      <c r="G46" s="73">
        <v>0</v>
      </c>
      <c r="H46" s="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row>
    <row r="47" spans="1:249" s="14" customFormat="1" ht="25.5" customHeight="1">
      <c r="A47" s="29" t="s">
        <v>78</v>
      </c>
      <c r="B47" s="30" t="s">
        <v>79</v>
      </c>
      <c r="C47" s="28">
        <v>6000</v>
      </c>
      <c r="D47" s="31">
        <v>1090</v>
      </c>
      <c r="E47" s="31">
        <v>0</v>
      </c>
      <c r="F47" s="73">
        <f t="shared" si="0"/>
        <v>0</v>
      </c>
      <c r="G47" s="73">
        <f t="shared" si="1"/>
        <v>0</v>
      </c>
      <c r="H47" s="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row>
    <row r="48" spans="1:249" s="14" customFormat="1" ht="25.5" customHeight="1">
      <c r="A48" s="29" t="s">
        <v>80</v>
      </c>
      <c r="B48" s="30" t="s">
        <v>81</v>
      </c>
      <c r="C48" s="28">
        <v>1900</v>
      </c>
      <c r="D48" s="31">
        <v>200</v>
      </c>
      <c r="E48" s="31">
        <v>0</v>
      </c>
      <c r="F48" s="73">
        <f t="shared" si="0"/>
        <v>0</v>
      </c>
      <c r="G48" s="73">
        <f t="shared" si="1"/>
        <v>0</v>
      </c>
      <c r="H48" s="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row>
    <row r="49" spans="1:249" s="14" customFormat="1" ht="25.5" customHeight="1">
      <c r="A49" s="29" t="s">
        <v>82</v>
      </c>
      <c r="B49" s="30" t="s">
        <v>83</v>
      </c>
      <c r="C49" s="28">
        <v>5000</v>
      </c>
      <c r="D49" s="31">
        <v>250</v>
      </c>
      <c r="E49" s="31">
        <v>0</v>
      </c>
      <c r="F49" s="73">
        <f t="shared" si="0"/>
        <v>0</v>
      </c>
      <c r="G49" s="73">
        <f t="shared" si="1"/>
        <v>0</v>
      </c>
      <c r="H49" s="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row>
    <row r="50" spans="1:249" s="14" customFormat="1" ht="25.5" customHeight="1">
      <c r="A50" s="29" t="s">
        <v>84</v>
      </c>
      <c r="B50" s="30" t="s">
        <v>85</v>
      </c>
      <c r="C50" s="28">
        <v>4668500</v>
      </c>
      <c r="D50" s="31">
        <v>1060449.15</v>
      </c>
      <c r="E50" s="31">
        <v>1060449.15</v>
      </c>
      <c r="F50" s="73">
        <f t="shared" si="0"/>
        <v>22.714986612402267</v>
      </c>
      <c r="G50" s="73">
        <f t="shared" si="1"/>
        <v>100</v>
      </c>
      <c r="H50" s="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row>
    <row r="51" spans="1:249" s="14" customFormat="1" ht="42" customHeight="1">
      <c r="A51" s="29" t="s">
        <v>152</v>
      </c>
      <c r="B51" s="30" t="s">
        <v>153</v>
      </c>
      <c r="C51" s="28">
        <v>402100</v>
      </c>
      <c r="D51" s="31">
        <v>66556.1</v>
      </c>
      <c r="E51" s="31">
        <v>46032.06</v>
      </c>
      <c r="F51" s="73">
        <f t="shared" si="0"/>
        <v>11.447913454364585</v>
      </c>
      <c r="G51" s="73">
        <f t="shared" si="1"/>
        <v>69.1627964979919</v>
      </c>
      <c r="H51" s="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row>
    <row r="52" spans="1:249" s="14" customFormat="1" ht="46.5" customHeight="1">
      <c r="A52" s="29" t="s">
        <v>86</v>
      </c>
      <c r="B52" s="30" t="s">
        <v>87</v>
      </c>
      <c r="C52" s="28">
        <v>113000</v>
      </c>
      <c r="D52" s="31">
        <v>20146.03</v>
      </c>
      <c r="E52" s="31">
        <v>20146.03</v>
      </c>
      <c r="F52" s="73">
        <f t="shared" si="0"/>
        <v>17.82834513274336</v>
      </c>
      <c r="G52" s="73">
        <f t="shared" si="1"/>
        <v>100</v>
      </c>
      <c r="H52" s="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row>
    <row r="53" spans="1:249" s="14" customFormat="1" ht="26.25" customHeight="1">
      <c r="A53" s="18" t="s">
        <v>88</v>
      </c>
      <c r="B53" s="25" t="s">
        <v>89</v>
      </c>
      <c r="C53" s="28">
        <v>8940000</v>
      </c>
      <c r="D53" s="31">
        <v>2257480</v>
      </c>
      <c r="E53" s="31">
        <v>2236820.71</v>
      </c>
      <c r="F53" s="72">
        <f t="shared" si="0"/>
        <v>25.020365883668905</v>
      </c>
      <c r="G53" s="72">
        <f t="shared" si="1"/>
        <v>99.08485169303826</v>
      </c>
      <c r="H53" s="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row>
    <row r="54" spans="1:249" s="14" customFormat="1" ht="26.25" customHeight="1">
      <c r="A54" s="15" t="s">
        <v>90</v>
      </c>
      <c r="B54" s="16" t="s">
        <v>91</v>
      </c>
      <c r="C54" s="17">
        <f>C55</f>
        <v>25000</v>
      </c>
      <c r="D54" s="17">
        <f>D55</f>
        <v>25000</v>
      </c>
      <c r="E54" s="17">
        <f>E55</f>
        <v>0</v>
      </c>
      <c r="F54" s="72">
        <f t="shared" si="0"/>
        <v>0</v>
      </c>
      <c r="G54" s="72">
        <f t="shared" si="1"/>
        <v>0</v>
      </c>
      <c r="H54" s="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row>
    <row r="55" spans="1:7" ht="26.25" customHeight="1">
      <c r="A55" s="18" t="s">
        <v>92</v>
      </c>
      <c r="B55" s="21" t="s">
        <v>93</v>
      </c>
      <c r="C55" s="74">
        <v>25000</v>
      </c>
      <c r="D55" s="20">
        <v>25000</v>
      </c>
      <c r="E55" s="20">
        <v>0</v>
      </c>
      <c r="F55" s="73">
        <f t="shared" si="0"/>
        <v>0</v>
      </c>
      <c r="G55" s="73">
        <f t="shared" si="1"/>
        <v>0</v>
      </c>
    </row>
    <row r="56" spans="1:7" ht="29.25" customHeight="1">
      <c r="A56" s="36">
        <v>110000</v>
      </c>
      <c r="B56" s="16" t="s">
        <v>94</v>
      </c>
      <c r="C56" s="17">
        <f>SUM(C57:C62)</f>
        <v>7326543</v>
      </c>
      <c r="D56" s="17">
        <f>SUM(D57:D62)</f>
        <v>1531884</v>
      </c>
      <c r="E56" s="17">
        <f>SUM(E57:E62)</f>
        <v>1522210.48</v>
      </c>
      <c r="F56" s="72">
        <f t="shared" si="0"/>
        <v>20.7766538734571</v>
      </c>
      <c r="G56" s="72">
        <f t="shared" si="1"/>
        <v>99.3685213762922</v>
      </c>
    </row>
    <row r="57" spans="1:249" s="14" customFormat="1" ht="26.25" customHeight="1">
      <c r="A57" s="37">
        <v>110103</v>
      </c>
      <c r="B57" s="21" t="s">
        <v>95</v>
      </c>
      <c r="C57" s="28">
        <v>30000</v>
      </c>
      <c r="D57" s="20">
        <v>7357</v>
      </c>
      <c r="E57" s="20">
        <v>7356.8</v>
      </c>
      <c r="F57" s="73">
        <f t="shared" si="0"/>
        <v>24.522666666666666</v>
      </c>
      <c r="G57" s="73">
        <f t="shared" si="1"/>
        <v>99.99728150061166</v>
      </c>
      <c r="H57" s="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row>
    <row r="58" spans="1:249" s="14" customFormat="1" ht="26.25" customHeight="1">
      <c r="A58" s="37">
        <v>110201</v>
      </c>
      <c r="B58" s="21" t="s">
        <v>96</v>
      </c>
      <c r="C58" s="28">
        <v>3656000</v>
      </c>
      <c r="D58" s="20">
        <v>701565</v>
      </c>
      <c r="E58" s="20">
        <v>700066.08</v>
      </c>
      <c r="F58" s="73">
        <f t="shared" si="0"/>
        <v>19.148415754923413</v>
      </c>
      <c r="G58" s="73">
        <f t="shared" si="1"/>
        <v>99.78634624019158</v>
      </c>
      <c r="H58" s="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row>
    <row r="59" spans="1:249" s="14" customFormat="1" ht="26.25" customHeight="1">
      <c r="A59" s="37">
        <v>110202</v>
      </c>
      <c r="B59" s="21" t="s">
        <v>97</v>
      </c>
      <c r="C59" s="28">
        <v>16500</v>
      </c>
      <c r="D59" s="20">
        <v>3690</v>
      </c>
      <c r="E59" s="20">
        <v>3423.7</v>
      </c>
      <c r="F59" s="73">
        <f t="shared" si="0"/>
        <v>20.749696969696966</v>
      </c>
      <c r="G59" s="73">
        <f t="shared" si="1"/>
        <v>92.78319783197831</v>
      </c>
      <c r="H59" s="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row>
    <row r="60" spans="1:249" s="14" customFormat="1" ht="26.25" customHeight="1">
      <c r="A60" s="37">
        <v>110204</v>
      </c>
      <c r="B60" s="21" t="s">
        <v>98</v>
      </c>
      <c r="C60" s="28">
        <v>1065743</v>
      </c>
      <c r="D60" s="20">
        <v>266492</v>
      </c>
      <c r="E60" s="20">
        <v>263757.32</v>
      </c>
      <c r="F60" s="73">
        <f t="shared" si="0"/>
        <v>24.748679559706233</v>
      </c>
      <c r="G60" s="73">
        <f t="shared" si="1"/>
        <v>98.97382285396935</v>
      </c>
      <c r="H60" s="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row>
    <row r="61" spans="1:249" s="14" customFormat="1" ht="26.25" customHeight="1">
      <c r="A61" s="37">
        <v>110205</v>
      </c>
      <c r="B61" s="21" t="s">
        <v>99</v>
      </c>
      <c r="C61" s="28">
        <v>2075500</v>
      </c>
      <c r="D61" s="20">
        <v>474530</v>
      </c>
      <c r="E61" s="20">
        <v>472697.25</v>
      </c>
      <c r="F61" s="73">
        <f t="shared" si="0"/>
        <v>22.77510238496748</v>
      </c>
      <c r="G61" s="73">
        <f t="shared" si="1"/>
        <v>99.61377573599141</v>
      </c>
      <c r="H61" s="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row>
    <row r="62" spans="1:249" s="14" customFormat="1" ht="26.25" customHeight="1">
      <c r="A62" s="37">
        <v>110502</v>
      </c>
      <c r="B62" s="21" t="s">
        <v>100</v>
      </c>
      <c r="C62" s="28">
        <v>482800</v>
      </c>
      <c r="D62" s="20">
        <v>78250</v>
      </c>
      <c r="E62" s="20">
        <v>74909.33</v>
      </c>
      <c r="F62" s="73">
        <f t="shared" si="0"/>
        <v>15.515602734051367</v>
      </c>
      <c r="G62" s="73">
        <f t="shared" si="1"/>
        <v>95.7307731629393</v>
      </c>
      <c r="H62" s="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row>
    <row r="63" spans="1:249" s="14" customFormat="1" ht="26.25" customHeight="1">
      <c r="A63" s="36">
        <v>120000</v>
      </c>
      <c r="B63" s="16" t="s">
        <v>101</v>
      </c>
      <c r="C63" s="17">
        <f>SUM(C64:C65)</f>
        <v>185000</v>
      </c>
      <c r="D63" s="17">
        <f>SUM(D64:D65)</f>
        <v>70000</v>
      </c>
      <c r="E63" s="17">
        <f>SUM(E64:E65)</f>
        <v>30000</v>
      </c>
      <c r="F63" s="72">
        <f t="shared" si="0"/>
        <v>16.216216216216218</v>
      </c>
      <c r="G63" s="72">
        <f t="shared" si="1"/>
        <v>42.857142857142854</v>
      </c>
      <c r="H63" s="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row>
    <row r="64" spans="1:249" s="14" customFormat="1" ht="26.25" customHeight="1">
      <c r="A64" s="37">
        <v>120201</v>
      </c>
      <c r="B64" s="21" t="s">
        <v>102</v>
      </c>
      <c r="C64" s="20">
        <v>180000</v>
      </c>
      <c r="D64" s="20">
        <v>70000</v>
      </c>
      <c r="E64" s="20">
        <v>30000</v>
      </c>
      <c r="F64" s="73">
        <f t="shared" si="0"/>
        <v>16.666666666666664</v>
      </c>
      <c r="G64" s="73">
        <f t="shared" si="1"/>
        <v>42.857142857142854</v>
      </c>
      <c r="H64" s="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row>
    <row r="65" spans="1:249" s="14" customFormat="1" ht="26.25" customHeight="1">
      <c r="A65" s="37">
        <v>120300</v>
      </c>
      <c r="B65" s="21" t="s">
        <v>103</v>
      </c>
      <c r="C65" s="20">
        <v>5000</v>
      </c>
      <c r="D65" s="20">
        <v>0</v>
      </c>
      <c r="E65" s="20">
        <v>0</v>
      </c>
      <c r="F65" s="73">
        <f t="shared" si="0"/>
        <v>0</v>
      </c>
      <c r="G65" s="73">
        <v>0</v>
      </c>
      <c r="H65" s="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row>
    <row r="66" spans="1:249" s="14" customFormat="1" ht="26.25" customHeight="1">
      <c r="A66" s="36">
        <v>130000</v>
      </c>
      <c r="B66" s="16" t="s">
        <v>104</v>
      </c>
      <c r="C66" s="17">
        <f>SUM(C67:C69)</f>
        <v>874410</v>
      </c>
      <c r="D66" s="17">
        <f>SUM(D67:D69)</f>
        <v>168970</v>
      </c>
      <c r="E66" s="17">
        <f>SUM(E67:E69)</f>
        <v>162617.21</v>
      </c>
      <c r="F66" s="72">
        <f t="shared" si="0"/>
        <v>18.59736393682597</v>
      </c>
      <c r="G66" s="72">
        <f t="shared" si="1"/>
        <v>96.24028525773805</v>
      </c>
      <c r="H66" s="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row>
    <row r="67" spans="1:249" s="14" customFormat="1" ht="26.25" customHeight="1">
      <c r="A67" s="37">
        <v>130102</v>
      </c>
      <c r="B67" s="21" t="s">
        <v>105</v>
      </c>
      <c r="C67" s="20">
        <v>25010</v>
      </c>
      <c r="D67" s="20">
        <v>4600</v>
      </c>
      <c r="E67" s="20">
        <v>0</v>
      </c>
      <c r="F67" s="73">
        <f t="shared" si="0"/>
        <v>0</v>
      </c>
      <c r="G67" s="73">
        <f t="shared" si="1"/>
        <v>0</v>
      </c>
      <c r="H67" s="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row>
    <row r="68" spans="1:7" ht="26.25" customHeight="1">
      <c r="A68" s="37">
        <v>130203</v>
      </c>
      <c r="B68" s="21" t="s">
        <v>106</v>
      </c>
      <c r="C68" s="20">
        <v>728900</v>
      </c>
      <c r="D68" s="20">
        <v>136320</v>
      </c>
      <c r="E68" s="20">
        <v>135415.93</v>
      </c>
      <c r="F68" s="72">
        <f t="shared" si="0"/>
        <v>18.578121827411167</v>
      </c>
      <c r="G68" s="72">
        <f t="shared" si="1"/>
        <v>99.33680311032863</v>
      </c>
    </row>
    <row r="69" spans="1:7" ht="26.25" customHeight="1">
      <c r="A69" s="37">
        <v>130204</v>
      </c>
      <c r="B69" s="21" t="s">
        <v>107</v>
      </c>
      <c r="C69" s="20">
        <v>120500</v>
      </c>
      <c r="D69" s="20">
        <v>28050</v>
      </c>
      <c r="E69" s="20">
        <v>27201.28</v>
      </c>
      <c r="F69" s="73">
        <f aca="true" t="shared" si="2" ref="F69:F105">SUM(E69/C69*100)</f>
        <v>22.573676348547718</v>
      </c>
      <c r="G69" s="73">
        <f aca="true" t="shared" si="3" ref="G69:G105">SUM(E69/D69*100)</f>
        <v>96.97426024955436</v>
      </c>
    </row>
    <row r="70" spans="1:7" ht="25.5" customHeight="1">
      <c r="A70" s="36">
        <v>180000</v>
      </c>
      <c r="B70" s="16" t="s">
        <v>170</v>
      </c>
      <c r="C70" s="17">
        <f>C71</f>
        <v>40000</v>
      </c>
      <c r="D70" s="17">
        <f>D71</f>
        <v>0</v>
      </c>
      <c r="E70" s="17">
        <f>E71</f>
        <v>0</v>
      </c>
      <c r="F70" s="73">
        <f t="shared" si="2"/>
        <v>0</v>
      </c>
      <c r="G70" s="73">
        <v>0</v>
      </c>
    </row>
    <row r="71" spans="1:249" s="14" customFormat="1" ht="30" customHeight="1">
      <c r="A71" s="37">
        <v>180404</v>
      </c>
      <c r="B71" s="21" t="s">
        <v>169</v>
      </c>
      <c r="C71" s="20">
        <v>40000</v>
      </c>
      <c r="D71" s="20"/>
      <c r="E71" s="20"/>
      <c r="F71" s="73">
        <f t="shared" si="2"/>
        <v>0</v>
      </c>
      <c r="G71" s="73">
        <v>0</v>
      </c>
      <c r="H71" s="38"/>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row>
    <row r="72" spans="1:7" ht="24.75" customHeight="1">
      <c r="A72" s="36">
        <v>210000</v>
      </c>
      <c r="B72" s="16" t="s">
        <v>108</v>
      </c>
      <c r="C72" s="17">
        <f>C73+C74</f>
        <v>108000</v>
      </c>
      <c r="D72" s="17">
        <f>D73+D74</f>
        <v>280295</v>
      </c>
      <c r="E72" s="17">
        <f>E73+E74</f>
        <v>0</v>
      </c>
      <c r="F72" s="72">
        <f t="shared" si="2"/>
        <v>0</v>
      </c>
      <c r="G72" s="72">
        <f t="shared" si="3"/>
        <v>0</v>
      </c>
    </row>
    <row r="73" spans="1:249" s="14" customFormat="1" ht="27" customHeight="1">
      <c r="A73" s="37">
        <v>210105</v>
      </c>
      <c r="B73" s="21" t="s">
        <v>109</v>
      </c>
      <c r="C73" s="20">
        <v>108000</v>
      </c>
      <c r="D73" s="20">
        <v>77375</v>
      </c>
      <c r="E73" s="20"/>
      <c r="F73" s="73">
        <f t="shared" si="2"/>
        <v>0</v>
      </c>
      <c r="G73" s="73">
        <f t="shared" si="3"/>
        <v>0</v>
      </c>
      <c r="H73" s="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row>
    <row r="74" spans="1:249" s="14" customFormat="1" ht="27" customHeight="1">
      <c r="A74" s="37">
        <v>210107</v>
      </c>
      <c r="B74" s="21" t="s">
        <v>211</v>
      </c>
      <c r="C74" s="20"/>
      <c r="D74" s="39">
        <v>202920</v>
      </c>
      <c r="E74" s="20">
        <v>0</v>
      </c>
      <c r="F74" s="73">
        <v>0</v>
      </c>
      <c r="G74" s="73">
        <f t="shared" si="3"/>
        <v>0</v>
      </c>
      <c r="H74" s="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c r="HS74" s="13"/>
      <c r="HT74" s="13"/>
      <c r="HU74" s="13"/>
      <c r="HV74" s="13"/>
      <c r="HW74" s="13"/>
      <c r="HX74" s="13"/>
      <c r="HY74" s="13"/>
      <c r="HZ74" s="13"/>
      <c r="IA74" s="13"/>
      <c r="IB74" s="13"/>
      <c r="IC74" s="13"/>
      <c r="ID74" s="13"/>
      <c r="IE74" s="13"/>
      <c r="IF74" s="13"/>
      <c r="IG74" s="13"/>
      <c r="IH74" s="13"/>
      <c r="II74" s="13"/>
      <c r="IJ74" s="13"/>
      <c r="IK74" s="13"/>
      <c r="IL74" s="13"/>
      <c r="IM74" s="13"/>
      <c r="IN74" s="13"/>
      <c r="IO74" s="13"/>
    </row>
    <row r="75" spans="1:249" s="14" customFormat="1" ht="27" customHeight="1">
      <c r="A75" s="36">
        <v>250000</v>
      </c>
      <c r="B75" s="16" t="s">
        <v>110</v>
      </c>
      <c r="C75" s="17">
        <f>C76+C77</f>
        <v>187650</v>
      </c>
      <c r="D75" s="17">
        <f>D76+D77</f>
        <v>80820</v>
      </c>
      <c r="E75" s="17">
        <f>E76+E77</f>
        <v>38109.2</v>
      </c>
      <c r="F75" s="72">
        <f t="shared" si="2"/>
        <v>20.308659738875566</v>
      </c>
      <c r="G75" s="72">
        <f t="shared" si="3"/>
        <v>47.15317990596387</v>
      </c>
      <c r="H75" s="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c r="HS75" s="13"/>
      <c r="HT75" s="13"/>
      <c r="HU75" s="13"/>
      <c r="HV75" s="13"/>
      <c r="HW75" s="13"/>
      <c r="HX75" s="13"/>
      <c r="HY75" s="13"/>
      <c r="HZ75" s="13"/>
      <c r="IA75" s="13"/>
      <c r="IB75" s="13"/>
      <c r="IC75" s="13"/>
      <c r="ID75" s="13"/>
      <c r="IE75" s="13"/>
      <c r="IF75" s="13"/>
      <c r="IG75" s="13"/>
      <c r="IH75" s="13"/>
      <c r="II75" s="13"/>
      <c r="IJ75" s="13"/>
      <c r="IK75" s="13"/>
      <c r="IL75" s="13"/>
      <c r="IM75" s="13"/>
      <c r="IN75" s="13"/>
      <c r="IO75" s="13"/>
    </row>
    <row r="76" spans="1:249" s="14" customFormat="1" ht="27" customHeight="1">
      <c r="A76" s="37">
        <v>250102</v>
      </c>
      <c r="B76" s="21" t="s">
        <v>111</v>
      </c>
      <c r="C76" s="20">
        <v>50000</v>
      </c>
      <c r="D76" s="39">
        <v>30000</v>
      </c>
      <c r="E76" s="20">
        <v>0</v>
      </c>
      <c r="F76" s="73">
        <f t="shared" si="2"/>
        <v>0</v>
      </c>
      <c r="G76" s="73">
        <f t="shared" si="3"/>
        <v>0</v>
      </c>
      <c r="H76" s="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row>
    <row r="77" spans="1:249" s="14" customFormat="1" ht="24" customHeight="1">
      <c r="A77" s="37">
        <v>250404</v>
      </c>
      <c r="B77" s="21" t="s">
        <v>112</v>
      </c>
      <c r="C77" s="20">
        <v>137650</v>
      </c>
      <c r="D77" s="20">
        <v>50820</v>
      </c>
      <c r="E77" s="20">
        <v>38109.2</v>
      </c>
      <c r="F77" s="73">
        <f t="shared" si="2"/>
        <v>27.68557936796222</v>
      </c>
      <c r="G77" s="73">
        <f t="shared" si="3"/>
        <v>74.98858717040535</v>
      </c>
      <c r="H77" s="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c r="HS77" s="13"/>
      <c r="HT77" s="13"/>
      <c r="HU77" s="13"/>
      <c r="HV77" s="13"/>
      <c r="HW77" s="13"/>
      <c r="HX77" s="13"/>
      <c r="HY77" s="13"/>
      <c r="HZ77" s="13"/>
      <c r="IA77" s="13"/>
      <c r="IB77" s="13"/>
      <c r="IC77" s="13"/>
      <c r="ID77" s="13"/>
      <c r="IE77" s="13"/>
      <c r="IF77" s="13"/>
      <c r="IG77" s="13"/>
      <c r="IH77" s="13"/>
      <c r="II77" s="13"/>
      <c r="IJ77" s="13"/>
      <c r="IK77" s="13"/>
      <c r="IL77" s="13"/>
      <c r="IM77" s="13"/>
      <c r="IN77" s="13"/>
      <c r="IO77" s="13"/>
    </row>
    <row r="78" spans="1:7" ht="24.75" customHeight="1">
      <c r="A78" s="15" t="s">
        <v>151</v>
      </c>
      <c r="B78" s="16" t="s">
        <v>113</v>
      </c>
      <c r="C78" s="17">
        <f>SUM(C4,C5,C14,C19,C56,C63,C66,C72,C75,C54,C70,)</f>
        <v>262125164</v>
      </c>
      <c r="D78" s="17">
        <f>SUM(D4,D5,D14,D19,D56,D63,D66,D72,D75,D54,D70,)</f>
        <v>75205766.11</v>
      </c>
      <c r="E78" s="17">
        <f>SUM(E4,E5,E14,E19,E56,E63,E66,E72,E75,E54,E70,)</f>
        <v>70017183.23</v>
      </c>
      <c r="F78" s="72">
        <f t="shared" si="2"/>
        <v>26.711355049452635</v>
      </c>
      <c r="G78" s="72">
        <f t="shared" si="3"/>
        <v>93.10081773196633</v>
      </c>
    </row>
    <row r="79" spans="1:9" ht="27" customHeight="1">
      <c r="A79" s="37">
        <v>250315</v>
      </c>
      <c r="B79" s="21" t="s">
        <v>184</v>
      </c>
      <c r="C79" s="20">
        <v>13931517</v>
      </c>
      <c r="D79" s="20">
        <v>4831260.32</v>
      </c>
      <c r="E79" s="20">
        <v>4794501.32</v>
      </c>
      <c r="F79" s="73">
        <f t="shared" si="2"/>
        <v>34.41478282659383</v>
      </c>
      <c r="G79" s="73">
        <f t="shared" si="3"/>
        <v>99.23914263431783</v>
      </c>
      <c r="I79" s="40" t="e">
        <f>E78+#REF!</f>
        <v>#REF!</v>
      </c>
    </row>
    <row r="80" spans="1:249" s="14" customFormat="1" ht="27" customHeight="1">
      <c r="A80" s="37">
        <v>250380</v>
      </c>
      <c r="B80" s="21" t="s">
        <v>146</v>
      </c>
      <c r="C80" s="20">
        <v>0</v>
      </c>
      <c r="D80" s="20">
        <v>19850</v>
      </c>
      <c r="E80" s="20">
        <v>19850</v>
      </c>
      <c r="F80" s="73">
        <v>0</v>
      </c>
      <c r="G80" s="73">
        <f t="shared" si="3"/>
        <v>100</v>
      </c>
      <c r="H80" s="3"/>
      <c r="I80" s="13"/>
      <c r="J80" s="41"/>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c r="HS80" s="13"/>
      <c r="HT80" s="13"/>
      <c r="HU80" s="13"/>
      <c r="HV80" s="13"/>
      <c r="HW80" s="13"/>
      <c r="HX80" s="13"/>
      <c r="HY80" s="13"/>
      <c r="HZ80" s="13"/>
      <c r="IA80" s="13"/>
      <c r="IB80" s="13"/>
      <c r="IC80" s="13"/>
      <c r="ID80" s="13"/>
      <c r="IE80" s="13"/>
      <c r="IF80" s="13"/>
      <c r="IG80" s="13"/>
      <c r="IH80" s="13"/>
      <c r="II80" s="13"/>
      <c r="IJ80" s="13"/>
      <c r="IK80" s="13"/>
      <c r="IL80" s="13"/>
      <c r="IM80" s="13"/>
      <c r="IN80" s="13"/>
      <c r="IO80" s="13"/>
    </row>
    <row r="81" spans="1:249" s="14" customFormat="1" ht="48.75" customHeight="1">
      <c r="A81" s="37">
        <v>250344</v>
      </c>
      <c r="B81" s="21" t="s">
        <v>212</v>
      </c>
      <c r="C81" s="20">
        <v>0</v>
      </c>
      <c r="D81" s="20">
        <v>150000</v>
      </c>
      <c r="E81" s="20">
        <v>0</v>
      </c>
      <c r="F81" s="73">
        <v>0</v>
      </c>
      <c r="G81" s="73">
        <f t="shared" si="3"/>
        <v>0</v>
      </c>
      <c r="H81" s="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c r="HS81" s="13"/>
      <c r="HT81" s="13"/>
      <c r="HU81" s="13"/>
      <c r="HV81" s="13"/>
      <c r="HW81" s="13"/>
      <c r="HX81" s="13"/>
      <c r="HY81" s="13"/>
      <c r="HZ81" s="13"/>
      <c r="IA81" s="13"/>
      <c r="IB81" s="13"/>
      <c r="IC81" s="13"/>
      <c r="ID81" s="13"/>
      <c r="IE81" s="13"/>
      <c r="IF81" s="13"/>
      <c r="IG81" s="13"/>
      <c r="IH81" s="13"/>
      <c r="II81" s="13"/>
      <c r="IJ81" s="13"/>
      <c r="IK81" s="13"/>
      <c r="IL81" s="13"/>
      <c r="IM81" s="13"/>
      <c r="IN81" s="13"/>
      <c r="IO81" s="13"/>
    </row>
    <row r="82" spans="1:249" s="14" customFormat="1" ht="23.25" customHeight="1">
      <c r="A82" s="36">
        <v>900203</v>
      </c>
      <c r="B82" s="16" t="s">
        <v>114</v>
      </c>
      <c r="C82" s="17">
        <f>SUM(C78:C81)</f>
        <v>276056681</v>
      </c>
      <c r="D82" s="17">
        <f>SUM(D78:D81)</f>
        <v>80206876.43</v>
      </c>
      <c r="E82" s="17">
        <f>SUM(E78:E81)</f>
        <v>74831534.55000001</v>
      </c>
      <c r="F82" s="72">
        <f t="shared" si="2"/>
        <v>27.10730791912984</v>
      </c>
      <c r="G82" s="72">
        <f t="shared" si="3"/>
        <v>93.29815332642795</v>
      </c>
      <c r="H82" s="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c r="HS82" s="13"/>
      <c r="HT82" s="13"/>
      <c r="HU82" s="13"/>
      <c r="HV82" s="13"/>
      <c r="HW82" s="13"/>
      <c r="HX82" s="13"/>
      <c r="HY82" s="13"/>
      <c r="HZ82" s="13"/>
      <c r="IA82" s="13"/>
      <c r="IB82" s="13"/>
      <c r="IC82" s="13"/>
      <c r="ID82" s="13"/>
      <c r="IE82" s="13"/>
      <c r="IF82" s="13"/>
      <c r="IG82" s="13"/>
      <c r="IH82" s="13"/>
      <c r="II82" s="13"/>
      <c r="IJ82" s="13"/>
      <c r="IK82" s="13"/>
      <c r="IL82" s="13"/>
      <c r="IM82" s="13"/>
      <c r="IN82" s="13"/>
      <c r="IO82" s="13"/>
    </row>
    <row r="83" spans="1:10" ht="24.75" customHeight="1">
      <c r="A83" s="36"/>
      <c r="B83" s="16" t="s">
        <v>115</v>
      </c>
      <c r="C83" s="17">
        <f>C84</f>
        <v>100000</v>
      </c>
      <c r="D83" s="17">
        <f>D84</f>
        <v>10000</v>
      </c>
      <c r="E83" s="17">
        <f>E84</f>
        <v>10000</v>
      </c>
      <c r="F83" s="72">
        <f t="shared" si="2"/>
        <v>10</v>
      </c>
      <c r="G83" s="72">
        <f t="shared" si="3"/>
        <v>100</v>
      </c>
      <c r="I83" s="42">
        <f>112724026.12-E82</f>
        <v>37892491.56999999</v>
      </c>
      <c r="J83" s="43" t="e">
        <f>D82+D84-'1 Доходи'!#REF!</f>
        <v>#REF!</v>
      </c>
    </row>
    <row r="84" spans="1:249" s="14" customFormat="1" ht="27.75" customHeight="1">
      <c r="A84" s="44">
        <v>250911</v>
      </c>
      <c r="B84" s="45" t="s">
        <v>116</v>
      </c>
      <c r="C84" s="24">
        <v>100000</v>
      </c>
      <c r="D84" s="24">
        <v>10000</v>
      </c>
      <c r="E84" s="24">
        <v>10000</v>
      </c>
      <c r="F84" s="73">
        <f t="shared" si="2"/>
        <v>10</v>
      </c>
      <c r="G84" s="73">
        <f t="shared" si="3"/>
        <v>100</v>
      </c>
      <c r="H84" s="38"/>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c r="HS84" s="13"/>
      <c r="HT84" s="13"/>
      <c r="HU84" s="13"/>
      <c r="HV84" s="13"/>
      <c r="HW84" s="13"/>
      <c r="HX84" s="13"/>
      <c r="HY84" s="13"/>
      <c r="HZ84" s="13"/>
      <c r="IA84" s="13"/>
      <c r="IB84" s="13"/>
      <c r="IC84" s="13"/>
      <c r="ID84" s="13"/>
      <c r="IE84" s="13"/>
      <c r="IF84" s="13"/>
      <c r="IG84" s="13"/>
      <c r="IH84" s="13"/>
      <c r="II84" s="13"/>
      <c r="IJ84" s="13"/>
      <c r="IK84" s="13"/>
      <c r="IL84" s="13"/>
      <c r="IM84" s="13"/>
      <c r="IN84" s="13"/>
      <c r="IO84" s="13"/>
    </row>
    <row r="85" spans="1:7" ht="25.5" customHeight="1">
      <c r="A85" s="64" t="s">
        <v>1</v>
      </c>
      <c r="B85" s="65"/>
      <c r="C85" s="65"/>
      <c r="D85" s="65"/>
      <c r="E85" s="65"/>
      <c r="F85" s="72"/>
      <c r="G85" s="72"/>
    </row>
    <row r="86" spans="1:7" ht="25.5" customHeight="1">
      <c r="A86" s="11" t="s">
        <v>117</v>
      </c>
      <c r="B86" s="12" t="s">
        <v>118</v>
      </c>
      <c r="C86" s="46">
        <v>61000</v>
      </c>
      <c r="D86" s="46">
        <v>267400</v>
      </c>
      <c r="E86" s="46">
        <v>26194.72</v>
      </c>
      <c r="F86" s="72">
        <f t="shared" si="2"/>
        <v>42.94216393442623</v>
      </c>
      <c r="G86" s="72">
        <f t="shared" si="3"/>
        <v>9.796080777860883</v>
      </c>
    </row>
    <row r="87" spans="1:7" ht="24" customHeight="1">
      <c r="A87" s="15" t="s">
        <v>5</v>
      </c>
      <c r="B87" s="16" t="s">
        <v>6</v>
      </c>
      <c r="C87" s="17">
        <f>C88</f>
        <v>1160000</v>
      </c>
      <c r="D87" s="17">
        <f>D88</f>
        <v>17150</v>
      </c>
      <c r="E87" s="17">
        <f>E88</f>
        <v>625561.7</v>
      </c>
      <c r="F87" s="72">
        <f t="shared" si="2"/>
        <v>53.927732758620685</v>
      </c>
      <c r="G87" s="72" t="str">
        <f>G88</f>
        <v>більше 200%</v>
      </c>
    </row>
    <row r="88" spans="1:7" ht="25.5" customHeight="1">
      <c r="A88" s="18" t="s">
        <v>7</v>
      </c>
      <c r="B88" s="21" t="s">
        <v>119</v>
      </c>
      <c r="C88" s="20">
        <v>1160000</v>
      </c>
      <c r="D88" s="20">
        <v>17150</v>
      </c>
      <c r="E88" s="20">
        <v>625561.7</v>
      </c>
      <c r="F88" s="73">
        <f t="shared" si="2"/>
        <v>53.927732758620685</v>
      </c>
      <c r="G88" s="73" t="s">
        <v>224</v>
      </c>
    </row>
    <row r="89" spans="1:7" ht="24" customHeight="1">
      <c r="A89" s="15" t="s">
        <v>16</v>
      </c>
      <c r="B89" s="16" t="s">
        <v>120</v>
      </c>
      <c r="C89" s="17">
        <f>C90+C91</f>
        <v>2943700</v>
      </c>
      <c r="D89" s="17">
        <f>D90+D91</f>
        <v>942000</v>
      </c>
      <c r="E89" s="17">
        <f>E90+E91</f>
        <v>441801.32</v>
      </c>
      <c r="F89" s="72">
        <f t="shared" si="2"/>
        <v>15.00836770051296</v>
      </c>
      <c r="G89" s="72">
        <f t="shared" si="3"/>
        <v>46.90035244161359</v>
      </c>
    </row>
    <row r="90" spans="1:7" ht="24" customHeight="1">
      <c r="A90" s="18" t="s">
        <v>18</v>
      </c>
      <c r="B90" s="21" t="s">
        <v>19</v>
      </c>
      <c r="C90" s="20">
        <v>2035600</v>
      </c>
      <c r="D90" s="20"/>
      <c r="E90" s="20">
        <v>435295.51</v>
      </c>
      <c r="F90" s="73">
        <f t="shared" si="2"/>
        <v>21.384137846335232</v>
      </c>
      <c r="G90" s="73">
        <v>0</v>
      </c>
    </row>
    <row r="91" spans="1:7" ht="24" customHeight="1">
      <c r="A91" s="18" t="s">
        <v>177</v>
      </c>
      <c r="B91" s="21" t="s">
        <v>183</v>
      </c>
      <c r="C91" s="20">
        <v>908100</v>
      </c>
      <c r="D91" s="20">
        <v>942000</v>
      </c>
      <c r="E91" s="20">
        <v>6505.81</v>
      </c>
      <c r="F91" s="73">
        <f t="shared" si="2"/>
        <v>0.7164199977975994</v>
      </c>
      <c r="G91" s="73">
        <f t="shared" si="3"/>
        <v>0.6906380042462845</v>
      </c>
    </row>
    <row r="92" spans="1:7" ht="24" customHeight="1">
      <c r="A92" s="15" t="s">
        <v>24</v>
      </c>
      <c r="B92" s="16" t="s">
        <v>121</v>
      </c>
      <c r="C92" s="17">
        <f>C93</f>
        <v>290000</v>
      </c>
      <c r="D92" s="17">
        <f>D93</f>
        <v>0</v>
      </c>
      <c r="E92" s="17">
        <f>E93</f>
        <v>57992.91</v>
      </c>
      <c r="F92" s="72">
        <f t="shared" si="2"/>
        <v>19.997555172413794</v>
      </c>
      <c r="G92" s="72">
        <v>0</v>
      </c>
    </row>
    <row r="93" spans="1:7" ht="24" customHeight="1">
      <c r="A93" s="18" t="s">
        <v>84</v>
      </c>
      <c r="B93" s="21" t="s">
        <v>122</v>
      </c>
      <c r="C93" s="20">
        <v>290000</v>
      </c>
      <c r="D93" s="20"/>
      <c r="E93" s="20">
        <v>57992.91</v>
      </c>
      <c r="F93" s="73">
        <f t="shared" si="2"/>
        <v>19.997555172413794</v>
      </c>
      <c r="G93" s="73">
        <v>0</v>
      </c>
    </row>
    <row r="94" spans="1:7" ht="24" customHeight="1">
      <c r="A94" s="15" t="s">
        <v>123</v>
      </c>
      <c r="B94" s="16" t="s">
        <v>124</v>
      </c>
      <c r="C94" s="17">
        <f>SUM(C95:C96)</f>
        <v>101800</v>
      </c>
      <c r="D94" s="17">
        <f>SUM(D95:D96)</f>
        <v>20000</v>
      </c>
      <c r="E94" s="17">
        <f>SUM(E95:E96)</f>
        <v>11838.84</v>
      </c>
      <c r="F94" s="72">
        <f t="shared" si="2"/>
        <v>11.62950884086444</v>
      </c>
      <c r="G94" s="72">
        <f t="shared" si="3"/>
        <v>59.194199999999995</v>
      </c>
    </row>
    <row r="95" spans="1:7" ht="24" customHeight="1">
      <c r="A95" s="18" t="s">
        <v>125</v>
      </c>
      <c r="B95" s="21" t="s">
        <v>98</v>
      </c>
      <c r="C95" s="20">
        <v>37400</v>
      </c>
      <c r="D95" s="20">
        <v>20000</v>
      </c>
      <c r="E95" s="20">
        <v>0</v>
      </c>
      <c r="F95" s="73">
        <f t="shared" si="2"/>
        <v>0</v>
      </c>
      <c r="G95" s="73">
        <f t="shared" si="3"/>
        <v>0</v>
      </c>
    </row>
    <row r="96" spans="1:7" ht="24" customHeight="1">
      <c r="A96" s="18" t="s">
        <v>126</v>
      </c>
      <c r="B96" s="21" t="s">
        <v>99</v>
      </c>
      <c r="C96" s="20">
        <v>64400</v>
      </c>
      <c r="D96" s="20"/>
      <c r="E96" s="20">
        <v>11838.84</v>
      </c>
      <c r="F96" s="73">
        <f t="shared" si="2"/>
        <v>18.38329192546584</v>
      </c>
      <c r="G96" s="73">
        <v>0</v>
      </c>
    </row>
    <row r="97" spans="1:7" ht="24" customHeight="1">
      <c r="A97" s="48" t="s">
        <v>127</v>
      </c>
      <c r="B97" s="49" t="s">
        <v>128</v>
      </c>
      <c r="C97" s="47">
        <f>C98</f>
        <v>300000</v>
      </c>
      <c r="D97" s="47">
        <f>D98</f>
        <v>498000</v>
      </c>
      <c r="E97" s="47">
        <f>E98</f>
        <v>0</v>
      </c>
      <c r="F97" s="72">
        <f t="shared" si="2"/>
        <v>0</v>
      </c>
      <c r="G97" s="72">
        <f t="shared" si="3"/>
        <v>0</v>
      </c>
    </row>
    <row r="98" spans="1:7" ht="21" customHeight="1">
      <c r="A98" s="18" t="s">
        <v>129</v>
      </c>
      <c r="B98" s="21" t="s">
        <v>130</v>
      </c>
      <c r="C98" s="20">
        <v>300000</v>
      </c>
      <c r="D98" s="20">
        <v>498000</v>
      </c>
      <c r="E98" s="20">
        <v>0</v>
      </c>
      <c r="F98" s="72">
        <f t="shared" si="2"/>
        <v>0</v>
      </c>
      <c r="G98" s="72">
        <f t="shared" si="3"/>
        <v>0</v>
      </c>
    </row>
    <row r="99" spans="1:249" s="14" customFormat="1" ht="24" customHeight="1">
      <c r="A99" s="68" t="s">
        <v>213</v>
      </c>
      <c r="B99" s="69" t="s">
        <v>214</v>
      </c>
      <c r="C99" s="17">
        <f>C100</f>
        <v>0</v>
      </c>
      <c r="D99" s="17">
        <f>D100</f>
        <v>970.75</v>
      </c>
      <c r="E99" s="17">
        <f>E100</f>
        <v>0</v>
      </c>
      <c r="F99" s="72">
        <v>0</v>
      </c>
      <c r="G99" s="72">
        <f t="shared" si="3"/>
        <v>0</v>
      </c>
      <c r="H99" s="38"/>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row>
    <row r="100" spans="1:249" s="14" customFormat="1" ht="24" customHeight="1">
      <c r="A100" s="66" t="s">
        <v>215</v>
      </c>
      <c r="B100" s="67" t="s">
        <v>216</v>
      </c>
      <c r="C100" s="20">
        <v>0</v>
      </c>
      <c r="D100" s="20">
        <v>970.75</v>
      </c>
      <c r="E100" s="20">
        <v>0</v>
      </c>
      <c r="F100" s="73">
        <v>0</v>
      </c>
      <c r="G100" s="73">
        <f t="shared" si="3"/>
        <v>0</v>
      </c>
      <c r="H100" s="38"/>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c r="HS100" s="13"/>
      <c r="HT100" s="13"/>
      <c r="HU100" s="13"/>
      <c r="HV100" s="13"/>
      <c r="HW100" s="13"/>
      <c r="HX100" s="13"/>
      <c r="HY100" s="13"/>
      <c r="HZ100" s="13"/>
      <c r="IA100" s="13"/>
      <c r="IB100" s="13"/>
      <c r="IC100" s="13"/>
      <c r="ID100" s="13"/>
      <c r="IE100" s="13"/>
      <c r="IF100" s="13"/>
      <c r="IG100" s="13"/>
      <c r="IH100" s="13"/>
      <c r="II100" s="13"/>
      <c r="IJ100" s="13"/>
      <c r="IK100" s="13"/>
      <c r="IL100" s="13"/>
      <c r="IM100" s="13"/>
      <c r="IN100" s="13"/>
      <c r="IO100" s="13"/>
    </row>
    <row r="101" spans="1:7" ht="24" customHeight="1">
      <c r="A101" s="37"/>
      <c r="B101" s="16" t="s">
        <v>131</v>
      </c>
      <c r="C101" s="17">
        <f>SUM(C86,C87,C89,C92,C94,C97,C99)</f>
        <v>4856500</v>
      </c>
      <c r="D101" s="17">
        <f>SUM(D86,D87,D89,D92,D94,D97,D99)</f>
        <v>1745520.75</v>
      </c>
      <c r="E101" s="17">
        <f>SUM(E86,E87,E89,E92,E94,E97,E99)</f>
        <v>1163389.49</v>
      </c>
      <c r="F101" s="72">
        <f t="shared" si="2"/>
        <v>23.955307114176875</v>
      </c>
      <c r="G101" s="72">
        <f t="shared" si="3"/>
        <v>66.64999485110675</v>
      </c>
    </row>
    <row r="102" spans="1:9" ht="22.5" customHeight="1">
      <c r="A102" s="37"/>
      <c r="B102" s="16" t="s">
        <v>132</v>
      </c>
      <c r="C102" s="17">
        <f>C103+C104</f>
        <v>0</v>
      </c>
      <c r="D102" s="17">
        <f>D103+D104</f>
        <v>0</v>
      </c>
      <c r="E102" s="17">
        <f>E103+E104</f>
        <v>0</v>
      </c>
      <c r="F102" s="72">
        <v>0</v>
      </c>
      <c r="G102" s="72">
        <v>0</v>
      </c>
      <c r="I102" s="42"/>
    </row>
    <row r="103" spans="1:7" ht="21" customHeight="1">
      <c r="A103" s="37">
        <v>250911</v>
      </c>
      <c r="B103" s="21" t="s">
        <v>116</v>
      </c>
      <c r="C103" s="20">
        <v>100000</v>
      </c>
      <c r="D103" s="39">
        <v>10000</v>
      </c>
      <c r="E103" s="20">
        <v>10000</v>
      </c>
      <c r="F103" s="73">
        <f t="shared" si="2"/>
        <v>10</v>
      </c>
      <c r="G103" s="73">
        <f t="shared" si="3"/>
        <v>100</v>
      </c>
    </row>
    <row r="104" spans="1:249" s="51" customFormat="1" ht="21.75" customHeight="1">
      <c r="A104" s="37">
        <v>250912</v>
      </c>
      <c r="B104" s="21" t="s">
        <v>133</v>
      </c>
      <c r="C104" s="20">
        <v>-100000</v>
      </c>
      <c r="D104" s="39">
        <v>-10000</v>
      </c>
      <c r="E104" s="20">
        <v>-10000</v>
      </c>
      <c r="F104" s="73">
        <f t="shared" si="2"/>
        <v>10</v>
      </c>
      <c r="G104" s="73">
        <f t="shared" si="3"/>
        <v>100</v>
      </c>
      <c r="H104" s="3"/>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c r="HO104" s="50"/>
      <c r="HP104" s="50"/>
      <c r="HQ104" s="50"/>
      <c r="HR104" s="50"/>
      <c r="HS104" s="50"/>
      <c r="HT104" s="50"/>
      <c r="HU104" s="50"/>
      <c r="HV104" s="50"/>
      <c r="HW104" s="50"/>
      <c r="HX104" s="50"/>
      <c r="HY104" s="50"/>
      <c r="HZ104" s="50"/>
      <c r="IA104" s="50"/>
      <c r="IB104" s="50"/>
      <c r="IC104" s="50"/>
      <c r="ID104" s="50"/>
      <c r="IE104" s="50"/>
      <c r="IF104" s="50"/>
      <c r="IG104" s="50"/>
      <c r="IH104" s="50"/>
      <c r="II104" s="50"/>
      <c r="IJ104" s="50"/>
      <c r="IK104" s="50"/>
      <c r="IL104" s="50"/>
      <c r="IM104" s="50"/>
      <c r="IN104" s="50"/>
      <c r="IO104" s="50"/>
    </row>
    <row r="105" spans="1:249" s="51" customFormat="1" ht="21" customHeight="1">
      <c r="A105" s="52"/>
      <c r="B105" s="53" t="s">
        <v>134</v>
      </c>
      <c r="C105" s="17">
        <f>C82+C101</f>
        <v>280913181</v>
      </c>
      <c r="D105" s="17">
        <f>D82+D101</f>
        <v>81952397.18</v>
      </c>
      <c r="E105" s="17">
        <f>E82+E101</f>
        <v>75994924.04</v>
      </c>
      <c r="F105" s="72">
        <f t="shared" si="2"/>
        <v>27.052815310934097</v>
      </c>
      <c r="G105" s="72">
        <f t="shared" si="3"/>
        <v>92.73056878749377</v>
      </c>
      <c r="H105" s="3"/>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c r="HO105" s="50"/>
      <c r="HP105" s="50"/>
      <c r="HQ105" s="50"/>
      <c r="HR105" s="50"/>
      <c r="HS105" s="50"/>
      <c r="HT105" s="50"/>
      <c r="HU105" s="50"/>
      <c r="HV105" s="50"/>
      <c r="HW105" s="50"/>
      <c r="HX105" s="50"/>
      <c r="HY105" s="50"/>
      <c r="HZ105" s="50"/>
      <c r="IA105" s="50"/>
      <c r="IB105" s="50"/>
      <c r="IC105" s="50"/>
      <c r="ID105" s="50"/>
      <c r="IE105" s="50"/>
      <c r="IF105" s="50"/>
      <c r="IG105" s="50"/>
      <c r="IH105" s="50"/>
      <c r="II105" s="50"/>
      <c r="IJ105" s="50"/>
      <c r="IK105" s="50"/>
      <c r="IL105" s="50"/>
      <c r="IM105" s="50"/>
      <c r="IN105" s="50"/>
      <c r="IO105" s="50"/>
    </row>
    <row r="106" spans="1:7" ht="21" customHeight="1">
      <c r="A106" s="54"/>
      <c r="B106" s="55"/>
      <c r="C106" s="56"/>
      <c r="D106" s="56"/>
      <c r="E106" s="56"/>
      <c r="F106" s="57"/>
      <c r="G106" s="57"/>
    </row>
    <row r="107" spans="2:7" ht="27" customHeight="1">
      <c r="B107" s="161" t="s">
        <v>226</v>
      </c>
      <c r="C107" s="56"/>
      <c r="D107" s="75"/>
      <c r="E107" s="76"/>
      <c r="F107" s="5"/>
      <c r="G107" s="5"/>
    </row>
    <row r="108" spans="2:7" ht="33.75" customHeight="1">
      <c r="B108" s="161" t="s">
        <v>227</v>
      </c>
      <c r="C108" s="162" t="s">
        <v>228</v>
      </c>
      <c r="D108" s="83"/>
      <c r="E108" s="76"/>
      <c r="F108" s="5"/>
      <c r="G108" s="5"/>
    </row>
    <row r="109" spans="3:8" ht="24" customHeight="1">
      <c r="C109" s="60"/>
      <c r="D109" s="5"/>
      <c r="E109" s="5"/>
      <c r="F109" s="5"/>
      <c r="G109" s="5"/>
      <c r="H109" s="3">
        <v>5</v>
      </c>
    </row>
    <row r="110" spans="2:7" ht="26.25">
      <c r="B110" s="61" t="s">
        <v>168</v>
      </c>
      <c r="C110" s="77" t="e">
        <f>C7+C18+C20+C21+C22+C23+C24+C25+#REF!+C26+C27+C28+#REF!+C29+C30+C31+C32+C33+C34+C35+C36+C37+C38+C39+C40+#REF!+C44+#REF!+#REF!+#REF!+C41+C43+#REF!+#REF!</f>
        <v>#REF!</v>
      </c>
      <c r="D110" s="77" t="e">
        <f>D7+D18+D20+D21+D22+D23+D24+D25+#REF!+D26+D27+D28+#REF!+D29+D30+D31+D32+D33+D34+D35+D36+D37+D38+D39+D40+#REF!+D44+#REF!+#REF!+#REF!+D41+D43+#REF!+#REF!</f>
        <v>#REF!</v>
      </c>
      <c r="E110" s="77" t="e">
        <f>E7+E18+E20+E21+E22+E23+E24+E25+#REF!+E26+E27+E28+#REF!+E29+E30+E31+E32+E33+E34+E35+E36+E37+E38+E39+E40+#REF!+E44+#REF!+#REF!+#REF!+E41+E43+#REF!+#REF!</f>
        <v>#REF!</v>
      </c>
      <c r="F110" s="5"/>
      <c r="G110" s="5"/>
    </row>
    <row r="111" spans="2:7" ht="28.5" customHeight="1">
      <c r="B111" s="61" t="s">
        <v>195</v>
      </c>
      <c r="C111" s="77" t="e">
        <f>C78-C110</f>
        <v>#REF!</v>
      </c>
      <c r="D111" s="78" t="e">
        <f>D78-D110</f>
        <v>#REF!</v>
      </c>
      <c r="E111" s="78" t="e">
        <f>E78-E110</f>
        <v>#REF!</v>
      </c>
      <c r="F111" s="5"/>
      <c r="G111" s="5"/>
    </row>
    <row r="112" spans="2:7" ht="26.25" customHeight="1">
      <c r="B112" s="62" t="s">
        <v>193</v>
      </c>
      <c r="C112" s="79"/>
      <c r="D112" s="80"/>
      <c r="E112" s="81">
        <v>130614085.04</v>
      </c>
      <c r="F112" s="63">
        <f>E112/1000</f>
        <v>130614.08504</v>
      </c>
      <c r="G112" s="5"/>
    </row>
    <row r="113" spans="2:7" ht="27" customHeight="1">
      <c r="B113" s="62" t="s">
        <v>194</v>
      </c>
      <c r="C113" s="5"/>
      <c r="D113" s="5"/>
      <c r="E113" s="63" t="e">
        <f>SUM(E112/E111*100)</f>
        <v>#REF!</v>
      </c>
      <c r="F113" s="82"/>
      <c r="G113" s="5"/>
    </row>
    <row r="114" spans="2:7" ht="26.25">
      <c r="B114" s="62" t="s">
        <v>196</v>
      </c>
      <c r="C114" s="79"/>
      <c r="D114" s="79"/>
      <c r="E114" s="83">
        <v>103672898.72</v>
      </c>
      <c r="F114" s="5"/>
      <c r="G114" s="82"/>
    </row>
    <row r="115" spans="3:7" ht="26.25">
      <c r="C115" s="5"/>
      <c r="D115" s="5"/>
      <c r="E115" s="63" t="e">
        <f>E114/E111*100</f>
        <v>#REF!</v>
      </c>
      <c r="F115" s="5"/>
      <c r="G115" s="5"/>
    </row>
    <row r="116" spans="3:7" ht="23.25">
      <c r="C116" s="5"/>
      <c r="D116" s="5"/>
      <c r="E116" s="5"/>
      <c r="F116" s="5"/>
      <c r="G116" s="78"/>
    </row>
    <row r="117" spans="3:7" ht="15.75">
      <c r="C117" s="5"/>
      <c r="D117" s="82"/>
      <c r="E117" s="82"/>
      <c r="F117" s="5"/>
      <c r="G117" s="5"/>
    </row>
    <row r="118" spans="3:7" ht="15.75">
      <c r="C118" s="5"/>
      <c r="D118" s="5"/>
      <c r="E118" s="5"/>
      <c r="F118" s="5"/>
      <c r="G118" s="5"/>
    </row>
    <row r="119" spans="3:7" ht="15.75">
      <c r="C119" s="5"/>
      <c r="D119" s="5"/>
      <c r="E119" s="82"/>
      <c r="F119" s="5"/>
      <c r="G119" s="5"/>
    </row>
    <row r="120" spans="3:7" ht="15.75">
      <c r="C120" s="5"/>
      <c r="D120" s="5"/>
      <c r="E120" s="5"/>
      <c r="F120" s="5"/>
      <c r="G120" s="5"/>
    </row>
    <row r="121" spans="3:7" ht="15.75">
      <c r="C121" s="5"/>
      <c r="D121" s="5"/>
      <c r="E121" s="5"/>
      <c r="F121" s="5"/>
      <c r="G121" s="5"/>
    </row>
    <row r="122" spans="3:7" ht="15.75">
      <c r="C122" s="5"/>
      <c r="D122" s="5"/>
      <c r="E122" s="5"/>
      <c r="F122" s="84"/>
      <c r="G122" s="5"/>
    </row>
    <row r="123" spans="3:7" ht="20.25">
      <c r="C123" s="5"/>
      <c r="D123" s="5"/>
      <c r="E123" s="85"/>
      <c r="F123" s="86"/>
      <c r="G123" s="5"/>
    </row>
    <row r="124" spans="3:7" ht="23.25">
      <c r="C124" s="87">
        <v>276056681</v>
      </c>
      <c r="D124" s="5"/>
      <c r="E124" s="5">
        <v>74831534.55</v>
      </c>
      <c r="F124" s="83" t="e">
        <f>F123/E111</f>
        <v>#REF!</v>
      </c>
      <c r="G124" s="5"/>
    </row>
    <row r="125" spans="3:7" ht="27.75">
      <c r="C125" s="88">
        <f>C82-C124</f>
        <v>0</v>
      </c>
      <c r="D125" s="5"/>
      <c r="E125" s="78">
        <f>E82-E124</f>
        <v>0</v>
      </c>
      <c r="F125" s="5"/>
      <c r="G125" s="5"/>
    </row>
    <row r="126" spans="3:7" ht="15.75">
      <c r="C126" s="5"/>
      <c r="D126" s="5"/>
      <c r="E126" s="5"/>
      <c r="F126" s="5"/>
      <c r="G126" s="5"/>
    </row>
    <row r="127" spans="3:7" ht="15.75">
      <c r="C127" s="5"/>
      <c r="D127" s="5"/>
      <c r="E127" s="5"/>
      <c r="F127" s="5"/>
      <c r="G127" s="5"/>
    </row>
    <row r="128" spans="3:7" ht="15.75">
      <c r="C128" s="5"/>
      <c r="D128" s="5"/>
      <c r="E128" s="5"/>
      <c r="F128" s="5"/>
      <c r="G128" s="5"/>
    </row>
    <row r="129" spans="3:7" ht="15.75">
      <c r="C129" s="5"/>
      <c r="D129" s="5"/>
      <c r="E129" s="5"/>
      <c r="F129" s="5"/>
      <c r="G129" s="5"/>
    </row>
    <row r="130" spans="3:7" ht="15.75">
      <c r="C130" s="5"/>
      <c r="D130" s="5"/>
      <c r="E130" s="5"/>
      <c r="F130" s="5"/>
      <c r="G130" s="5"/>
    </row>
    <row r="131" spans="3:7" ht="15.75">
      <c r="C131" s="5"/>
      <c r="D131" s="5"/>
      <c r="E131" s="5"/>
      <c r="F131" s="5"/>
      <c r="G131" s="5"/>
    </row>
    <row r="132" spans="3:7" ht="15.75">
      <c r="C132" s="5"/>
      <c r="D132" s="5"/>
      <c r="E132" s="5"/>
      <c r="F132" s="5"/>
      <c r="G132" s="5"/>
    </row>
    <row r="133" spans="3:7" ht="15.75">
      <c r="C133" s="5"/>
      <c r="D133" s="5"/>
      <c r="E133" s="5"/>
      <c r="F133" s="5"/>
      <c r="G133" s="5"/>
    </row>
    <row r="134" spans="3:7" ht="15.75">
      <c r="C134" s="5"/>
      <c r="D134" s="5"/>
      <c r="E134" s="5"/>
      <c r="F134" s="5"/>
      <c r="G134" s="5"/>
    </row>
    <row r="135" spans="3:7" ht="15.75">
      <c r="C135" s="5"/>
      <c r="D135" s="5"/>
      <c r="E135" s="5"/>
      <c r="F135" s="5"/>
      <c r="G135" s="5"/>
    </row>
    <row r="136" spans="3:7" ht="15.75">
      <c r="C136" s="5"/>
      <c r="D136" s="5"/>
      <c r="E136" s="5"/>
      <c r="F136" s="5"/>
      <c r="G136" s="5"/>
    </row>
    <row r="137" spans="3:7" ht="15.75">
      <c r="C137" s="5"/>
      <c r="D137" s="5"/>
      <c r="E137" s="5"/>
      <c r="F137" s="5"/>
      <c r="G137" s="5"/>
    </row>
    <row r="138" spans="3:7" ht="15.75">
      <c r="C138" s="5"/>
      <c r="D138" s="5"/>
      <c r="E138" s="5"/>
      <c r="F138" s="5"/>
      <c r="G138" s="5"/>
    </row>
    <row r="139" spans="3:7" ht="15.75">
      <c r="C139" s="5"/>
      <c r="D139" s="5"/>
      <c r="E139" s="5"/>
      <c r="F139" s="5"/>
      <c r="G139" s="5"/>
    </row>
    <row r="140" spans="3:7" ht="15.75">
      <c r="C140" s="5"/>
      <c r="D140" s="5"/>
      <c r="E140" s="5"/>
      <c r="F140" s="5"/>
      <c r="G140" s="5"/>
    </row>
    <row r="141" spans="3:7" ht="15.75">
      <c r="C141" s="5"/>
      <c r="D141" s="5"/>
      <c r="E141" s="5"/>
      <c r="F141" s="5"/>
      <c r="G141" s="5"/>
    </row>
    <row r="142" spans="3:7" ht="15.75">
      <c r="C142" s="5"/>
      <c r="D142" s="5"/>
      <c r="E142" s="5"/>
      <c r="F142" s="5"/>
      <c r="G142" s="5"/>
    </row>
    <row r="143" spans="3:7" ht="15.75">
      <c r="C143" s="5"/>
      <c r="D143" s="5"/>
      <c r="E143" s="5"/>
      <c r="F143" s="5"/>
      <c r="G143" s="5"/>
    </row>
    <row r="144" spans="3:7" ht="15.75">
      <c r="C144" s="5"/>
      <c r="D144" s="5"/>
      <c r="E144" s="5"/>
      <c r="F144" s="5"/>
      <c r="G144" s="5"/>
    </row>
    <row r="145" spans="3:7" ht="15.75">
      <c r="C145" s="5"/>
      <c r="D145" s="5"/>
      <c r="E145" s="5"/>
      <c r="F145" s="5"/>
      <c r="G145" s="5"/>
    </row>
    <row r="146" spans="3:7" ht="15.75">
      <c r="C146" s="5"/>
      <c r="D146" s="5"/>
      <c r="E146" s="5"/>
      <c r="F146" s="5"/>
      <c r="G146" s="5"/>
    </row>
    <row r="147" spans="3:7" ht="15.75">
      <c r="C147" s="5"/>
      <c r="D147" s="5"/>
      <c r="E147" s="5"/>
      <c r="F147" s="5"/>
      <c r="G147" s="5"/>
    </row>
    <row r="148" spans="3:7" ht="15.75">
      <c r="C148" s="5"/>
      <c r="D148" s="5"/>
      <c r="E148" s="5"/>
      <c r="F148" s="5"/>
      <c r="G148" s="5"/>
    </row>
    <row r="149" spans="3:7" ht="15.75">
      <c r="C149" s="5"/>
      <c r="D149" s="5"/>
      <c r="E149" s="5"/>
      <c r="F149" s="5"/>
      <c r="G149" s="5"/>
    </row>
    <row r="150" spans="3:7" ht="15.75">
      <c r="C150" s="5"/>
      <c r="D150" s="5"/>
      <c r="E150" s="5"/>
      <c r="F150" s="5"/>
      <c r="G150" s="5"/>
    </row>
    <row r="151" spans="3:7" ht="15.75">
      <c r="C151" s="5"/>
      <c r="D151" s="5"/>
      <c r="E151" s="5"/>
      <c r="F151" s="5"/>
      <c r="G151" s="5"/>
    </row>
    <row r="152" spans="3:7" ht="15.75">
      <c r="C152" s="5"/>
      <c r="D152" s="5"/>
      <c r="E152" s="5"/>
      <c r="F152" s="5"/>
      <c r="G152" s="5"/>
    </row>
    <row r="153" spans="3:7" ht="15.75">
      <c r="C153" s="5"/>
      <c r="D153" s="5"/>
      <c r="E153" s="5"/>
      <c r="F153" s="5"/>
      <c r="G153" s="5"/>
    </row>
    <row r="154" spans="3:7" ht="15.75">
      <c r="C154" s="5"/>
      <c r="D154" s="5"/>
      <c r="E154" s="5"/>
      <c r="F154" s="5"/>
      <c r="G154" s="5"/>
    </row>
    <row r="155" spans="3:7" ht="15.75">
      <c r="C155" s="5"/>
      <c r="D155" s="5"/>
      <c r="E155" s="5"/>
      <c r="F155" s="5"/>
      <c r="G155" s="5"/>
    </row>
    <row r="156" spans="3:7" ht="15.75">
      <c r="C156" s="5"/>
      <c r="D156" s="5"/>
      <c r="E156" s="5"/>
      <c r="F156" s="5"/>
      <c r="G156" s="5"/>
    </row>
    <row r="157" spans="3:7" ht="15.75">
      <c r="C157" s="5"/>
      <c r="D157" s="5"/>
      <c r="E157" s="5"/>
      <c r="F157" s="5"/>
      <c r="G157" s="5"/>
    </row>
    <row r="158" spans="3:7" ht="15.75">
      <c r="C158" s="5"/>
      <c r="D158" s="5"/>
      <c r="E158" s="5"/>
      <c r="F158" s="5"/>
      <c r="G158" s="5"/>
    </row>
    <row r="159" spans="3:7" ht="15.75">
      <c r="C159" s="5"/>
      <c r="D159" s="5"/>
      <c r="E159" s="5"/>
      <c r="F159" s="5"/>
      <c r="G159" s="5"/>
    </row>
    <row r="160" spans="3:7" ht="15.75">
      <c r="C160" s="5"/>
      <c r="D160" s="5"/>
      <c r="E160" s="5"/>
      <c r="F160" s="5"/>
      <c r="G160" s="5"/>
    </row>
    <row r="161" spans="3:7" ht="15.75">
      <c r="C161" s="5"/>
      <c r="D161" s="5"/>
      <c r="E161" s="5"/>
      <c r="F161" s="5"/>
      <c r="G161" s="5"/>
    </row>
    <row r="162" spans="3:7" ht="15.75">
      <c r="C162" s="5"/>
      <c r="D162" s="5"/>
      <c r="E162" s="5"/>
      <c r="F162" s="5"/>
      <c r="G162" s="5"/>
    </row>
    <row r="163" spans="3:7" ht="15.75">
      <c r="C163" s="5"/>
      <c r="D163" s="5"/>
      <c r="E163" s="5"/>
      <c r="F163" s="5"/>
      <c r="G163" s="5"/>
    </row>
    <row r="164" spans="3:7" ht="15.75">
      <c r="C164" s="5"/>
      <c r="D164" s="5"/>
      <c r="E164" s="5"/>
      <c r="F164" s="5"/>
      <c r="G164" s="5"/>
    </row>
    <row r="165" spans="3:7" ht="15.75">
      <c r="C165" s="5"/>
      <c r="D165" s="5"/>
      <c r="E165" s="5"/>
      <c r="F165" s="5"/>
      <c r="G165" s="5"/>
    </row>
    <row r="166" spans="3:7" ht="15.75">
      <c r="C166" s="5"/>
      <c r="D166" s="5"/>
      <c r="E166" s="5"/>
      <c r="F166" s="5"/>
      <c r="G166" s="5"/>
    </row>
    <row r="167" spans="3:7" ht="15.75">
      <c r="C167" s="5"/>
      <c r="D167" s="5"/>
      <c r="E167" s="5"/>
      <c r="F167" s="5"/>
      <c r="G167" s="5"/>
    </row>
  </sheetData>
  <sheetProtection/>
  <mergeCells count="2">
    <mergeCell ref="A2:G2"/>
    <mergeCell ref="A3:G3"/>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1" manualBreakCount="1">
    <brk id="3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Леся</cp:lastModifiedBy>
  <cp:lastPrinted>2016-04-27T08:40:20Z</cp:lastPrinted>
  <dcterms:created xsi:type="dcterms:W3CDTF">2002-12-06T14:14:06Z</dcterms:created>
  <dcterms:modified xsi:type="dcterms:W3CDTF">2016-05-23T08:21:17Z</dcterms:modified>
  <cp:category/>
  <cp:version/>
  <cp:contentType/>
  <cp:contentStatus/>
</cp:coreProperties>
</file>